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6.xml" ContentType="application/vnd.openxmlformats-officedocument.drawing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oVv\Desktop\Documents\"/>
    </mc:Choice>
  </mc:AlternateContent>
  <bookViews>
    <workbookView xWindow="0" yWindow="45" windowWidth="13935" windowHeight="9405"/>
  </bookViews>
  <sheets>
    <sheet name="Comentario" sheetId="13" r:id="rId1"/>
    <sheet name="I.Quirurgicas-Mortalidad" sheetId="4" r:id="rId2"/>
    <sheet name="Egresos" sheetId="7" r:id="rId3"/>
    <sheet name="% Ocupacion" sheetId="9" r:id="rId4"/>
    <sheet name="P. Permanencia" sheetId="10" r:id="rId5"/>
    <sheet name="Nº Camas" sheetId="12" r:id="rId6"/>
  </sheets>
  <calcPr calcId="152511"/>
</workbook>
</file>

<file path=xl/calcChain.xml><?xml version="1.0" encoding="utf-8"?>
<calcChain xmlns="http://schemas.openxmlformats.org/spreadsheetml/2006/main">
  <c r="V3" i="12" l="1"/>
  <c r="I8" i="12"/>
  <c r="O20" i="10"/>
  <c r="O19" i="10"/>
  <c r="D21" i="10"/>
  <c r="D20" i="10"/>
  <c r="V4" i="10"/>
  <c r="V3" i="10"/>
  <c r="N3" i="10"/>
  <c r="I14" i="10"/>
  <c r="I13" i="10"/>
  <c r="I12" i="10"/>
  <c r="I11" i="10"/>
  <c r="I9" i="10"/>
  <c r="I8" i="10"/>
  <c r="I6" i="10"/>
  <c r="I14" i="9" l="1"/>
  <c r="I13" i="9"/>
  <c r="I12" i="9"/>
  <c r="I11" i="9"/>
  <c r="I9" i="9"/>
  <c r="I8" i="9"/>
  <c r="I6" i="9"/>
  <c r="I4" i="9"/>
  <c r="AQ57" i="7" l="1"/>
  <c r="I4" i="7"/>
  <c r="H10" i="7" l="1"/>
  <c r="H7" i="7"/>
  <c r="H5" i="7"/>
  <c r="G10" i="7"/>
  <c r="G7" i="7"/>
  <c r="G5" i="7"/>
  <c r="F10" i="7"/>
  <c r="F7" i="7"/>
  <c r="F5" i="7"/>
  <c r="E10" i="7"/>
  <c r="E7" i="7"/>
  <c r="E5" i="7"/>
  <c r="D10" i="7"/>
  <c r="D7" i="7"/>
  <c r="D5" i="7"/>
  <c r="C10" i="7"/>
  <c r="C7" i="7"/>
  <c r="C5" i="7"/>
  <c r="B10" i="7"/>
  <c r="B7" i="7"/>
  <c r="B5" i="7"/>
  <c r="C4" i="7" l="1"/>
  <c r="E4" i="7"/>
  <c r="G4" i="7"/>
  <c r="B4" i="7"/>
  <c r="D4" i="7"/>
  <c r="F4" i="7"/>
  <c r="H4" i="7"/>
</calcChain>
</file>

<file path=xl/sharedStrings.xml><?xml version="1.0" encoding="utf-8"?>
<sst xmlns="http://schemas.openxmlformats.org/spreadsheetml/2006/main" count="165" uniqueCount="50">
  <si>
    <t>Obstetricia</t>
  </si>
  <si>
    <t>Ginecologia</t>
  </si>
  <si>
    <t>Medicina</t>
  </si>
  <si>
    <t>Cirugia</t>
  </si>
  <si>
    <t>Pediatria</t>
  </si>
  <si>
    <t>Total</t>
  </si>
  <si>
    <t>¨2009</t>
  </si>
  <si>
    <t>`2007</t>
  </si>
  <si>
    <t>´2008</t>
  </si>
  <si>
    <t>¨2010</t>
  </si>
  <si>
    <t>¨2011</t>
  </si>
  <si>
    <t>Años</t>
  </si>
  <si>
    <t>Clinicas</t>
  </si>
  <si>
    <t>UCI</t>
  </si>
  <si>
    <t>R.N.</t>
  </si>
  <si>
    <t>R.N. UCIN</t>
  </si>
  <si>
    <t>U. Quemados</t>
  </si>
  <si>
    <t>años</t>
  </si>
  <si>
    <t>¨2012</t>
  </si>
  <si>
    <t>¨2013</t>
  </si>
  <si>
    <t xml:space="preserve">H. HONORIO D. </t>
  </si>
  <si>
    <t>Servicio</t>
  </si>
  <si>
    <t>¨2014</t>
  </si>
  <si>
    <t>Nº DE CAMAS HOSPITALARIA DISPONBLES POR SERVICIOS. H. HONORIO D. 2007 - 2013</t>
  </si>
  <si>
    <t>Egresos</t>
  </si>
  <si>
    <t>% OCUPACIONAL DE CAMAS POR SERVICIOS. H. HONORIO D. 2007 - 2014</t>
  </si>
  <si>
    <t>Ocupacion</t>
  </si>
  <si>
    <t>Permanencia</t>
  </si>
  <si>
    <t>Camas</t>
  </si>
  <si>
    <t xml:space="preserve">Fuente: Oficina Estadistica e Informatica. H. Honorio D. </t>
  </si>
  <si>
    <t>Elaboracion: Oficina de Estadistica e Informatica. GERSA</t>
  </si>
  <si>
    <t>INTERVENCIONES QUIRURGICAS 2007 - 2014</t>
  </si>
  <si>
    <t>MORTALIDAD NETA. 2007-2014</t>
  </si>
  <si>
    <t>MORTALIDAD  BRUTA. 2007-2014</t>
  </si>
  <si>
    <t>COMENTARIO</t>
  </si>
  <si>
    <t>2. La mortalidad neta y bruta indicadores que miden la calidad de la atencion profesional ,manifiesta una ligera tendencia al ascenso</t>
  </si>
  <si>
    <t>4. En forma general el % ocupacional de camas manifiesta un ligero incremento, aunque se encuentra por debajo de lo espertado 80 a 85%</t>
  </si>
  <si>
    <t>por servicios Medicina, UCI. Cirugia, RN, RN UCIN, muestran un ascenso importante. Pediatria y Gineco-obstetricia, un ligero decremento.</t>
  </si>
  <si>
    <t>PROMEDIO DE PERMANENCIA ( dias) POR SERVICIOS. H. HONORIO D. 2007 - 2014</t>
  </si>
  <si>
    <t>5. El promedio de permanencia, a nivel hospitalario se encuentra por debajo de lo recomendado 8 a 12 dias. Por servicios destaca</t>
  </si>
  <si>
    <t>R.N. UCIN, UCI,  Unidad de Quemados, por su alta estancia.</t>
  </si>
  <si>
    <t>decisiones apropiadas.</t>
  </si>
  <si>
    <t>Nº DE CAMAS HOSPITALARIA DISPONBLES POR SERVICIOS. H. HONORIO D. 2007 - 2014</t>
  </si>
  <si>
    <t>EGRESOS HOSPITALARIOS POR SERVICIOS. H. HONORIO D. 2007 - 2014</t>
  </si>
  <si>
    <r>
      <rPr>
        <b/>
        <sz val="10"/>
        <color theme="1"/>
        <rFont val="Calibri"/>
        <family val="2"/>
        <scheme val="minor"/>
      </rPr>
      <t>Nota:</t>
    </r>
    <r>
      <rPr>
        <sz val="10"/>
        <color theme="1"/>
        <rFont val="Calibri"/>
        <family val="2"/>
        <scheme val="minor"/>
      </rPr>
      <t xml:space="preserve"> Es importante  hacer un analisis cualitativo de los factores que determinan o influye en los diferentes indicadores, que permita tomar</t>
    </r>
  </si>
  <si>
    <t>1. Las intervenciones quirurgicas durante el periodo de estudio, mantienen una tendencia estable</t>
  </si>
  <si>
    <t>comportamiento ascendente.  Por el contrario, los servicios de Pediatria R.N. y UCIN y Cirugia un ligero descenso.</t>
  </si>
  <si>
    <t xml:space="preserve">3. Los egresos hospitalarios mantienen una tendencia estable. Por servicios, medicina gineco-obstericia y unidad de Quemaos muestra un </t>
  </si>
  <si>
    <t>6. Las camas a nivel general y por servicios, mantienen cierta establidad, durante el periodo de estudio. El mayor numero de camas se concentra</t>
  </si>
  <si>
    <t>en los servicios de Medicina, Cirugia y  Obstetricia.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</si>
</sst>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164" fontId="1" fillId="0" borderId="0" xfId="0" applyNumberFormat="1" applyFont="1" applyBorder="1" applyAlignment="1">
      <alignment horizontal="center"/>
    </xf>
    <xf numFmtId="0" fontId="2" fillId="0" borderId="0" xfId="0" applyFont="1"/>
    <xf numFmtId="1" fontId="0" fillId="0" borderId="0" xfId="0" applyNumberFormat="1"/>
    <xf numFmtId="0" fontId="1" fillId="0" borderId="4" xfId="0" applyFont="1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0" fontId="0" fillId="0" borderId="2" xfId="0" applyBorder="1"/>
    <xf numFmtId="0" fontId="4" fillId="0" borderId="0" xfId="0" applyFont="1"/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wrapText="1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4" fillId="0" borderId="0" xfId="0" applyFont="1" applyBorder="1"/>
    <xf numFmtId="1" fontId="1" fillId="0" borderId="3" xfId="0" applyNumberFormat="1" applyFont="1" applyBorder="1" applyAlignment="1">
      <alignment horizontal="center"/>
    </xf>
    <xf numFmtId="1" fontId="0" fillId="0" borderId="0" xfId="0" applyNumberFormat="1" applyBorder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" fontId="1" fillId="0" borderId="4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1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1" fontId="1" fillId="2" borderId="5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3" fillId="0" borderId="2" xfId="0" applyFont="1" applyBorder="1"/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H. HONORIO DELGADO</a:t>
            </a:r>
            <a:r>
              <a:rPr lang="en-US"/>
              <a:t>. 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'I.Quirurgicas-Mortalidad'!$B$2</c:f>
              <c:strCache>
                <c:ptCount val="1"/>
                <c:pt idx="0">
                  <c:v>H. HONORIO D. 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0840108401084025E-2"/>
                  <c:y val="4.938271604938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9.2915214866434379E-3"/>
                  <c:y val="6.34920634920635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0131629887727452E-2"/>
                  <c:y val="4.938271604938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8583042973286876E-2"/>
                  <c:y val="5.29100529100528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5210477992320983E-3"/>
                  <c:y val="5.3024021899895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6703203279825214E-3"/>
                  <c:y val="-4.43520346714173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'I.Quirurgicas-Mortalidad'!$A$3:$A$10</c:f>
              <c:strCache>
                <c:ptCount val="8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  <c:pt idx="7">
                  <c:v>¨2014</c:v>
                </c:pt>
              </c:strCache>
            </c:strRef>
          </c:cat>
          <c:val>
            <c:numRef>
              <c:f>'I.Quirurgicas-Mortalidad'!$B$3:$B$10</c:f>
              <c:numCache>
                <c:formatCode>General</c:formatCode>
                <c:ptCount val="8"/>
                <c:pt idx="0">
                  <c:v>11914</c:v>
                </c:pt>
                <c:pt idx="1">
                  <c:v>12615</c:v>
                </c:pt>
                <c:pt idx="2">
                  <c:v>13036</c:v>
                </c:pt>
                <c:pt idx="3">
                  <c:v>12940</c:v>
                </c:pt>
                <c:pt idx="4">
                  <c:v>13807</c:v>
                </c:pt>
                <c:pt idx="5">
                  <c:v>13898</c:v>
                </c:pt>
                <c:pt idx="6">
                  <c:v>11742</c:v>
                </c:pt>
                <c:pt idx="7">
                  <c:v>10900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441112"/>
        <c:axId val="202439936"/>
      </c:lineChart>
      <c:catAx>
        <c:axId val="2024411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2439936"/>
        <c:crosses val="autoZero"/>
        <c:auto val="1"/>
        <c:lblAlgn val="ctr"/>
        <c:lblOffset val="100"/>
        <c:noMultiLvlLbl val="0"/>
      </c:catAx>
      <c:valAx>
        <c:axId val="202439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02441112"/>
        <c:crosses val="autoZero"/>
        <c:crossBetween val="between"/>
      </c:valAx>
    </c:plotArea>
    <c:plotVisOnly val="1"/>
    <c:dispBlanksAs val="gap"/>
    <c:showDLblsOverMax val="0"/>
  </c:chart>
  <c:spPr>
    <a:gradFill>
      <a:gsLst>
        <a:gs pos="0">
          <a:srgbClr val="FFEFD1"/>
        </a:gs>
        <a:gs pos="64999">
          <a:srgbClr val="F0EBD5"/>
        </a:gs>
        <a:gs pos="100000">
          <a:srgbClr val="D1C39F"/>
        </a:gs>
      </a:gsLst>
      <a:lin ang="5400000" scaled="0"/>
    </a:gradFill>
  </c:sp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H. HONORIO DELGADO.</a:t>
            </a:r>
            <a:r>
              <a:rPr lang="en-US"/>
              <a:t>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4569800614744789E-2"/>
          <c:y val="4.0143360112130481E-2"/>
          <c:w val="0.93502440004831966"/>
          <c:h val="0.79325221273903701"/>
        </c:manualLayout>
      </c:layout>
      <c:lineChart>
        <c:grouping val="standard"/>
        <c:varyColors val="0"/>
        <c:ser>
          <c:idx val="0"/>
          <c:order val="0"/>
          <c:tx>
            <c:strRef>
              <c:f>'I.Quirurgicas-Mortalidad'!$B$14</c:f>
              <c:strCache>
                <c:ptCount val="1"/>
                <c:pt idx="0">
                  <c:v>H. HONORIO D. 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'I.Quirurgicas-Mortalidad'!$A$15:$A$22</c:f>
              <c:strCache>
                <c:ptCount val="8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  <c:pt idx="7">
                  <c:v>¨2014</c:v>
                </c:pt>
              </c:strCache>
            </c:strRef>
          </c:cat>
          <c:val>
            <c:numRef>
              <c:f>'I.Quirurgicas-Mortalidad'!$B$15:$B$22</c:f>
              <c:numCache>
                <c:formatCode>0.0</c:formatCode>
                <c:ptCount val="8"/>
                <c:pt idx="0">
                  <c:v>1.8138613861386137</c:v>
                </c:pt>
                <c:pt idx="1">
                  <c:v>2.0780974530177425</c:v>
                </c:pt>
                <c:pt idx="2">
                  <c:v>2.0535250945214618</c:v>
                </c:pt>
                <c:pt idx="3">
                  <c:v>2.167784212130448</c:v>
                </c:pt>
                <c:pt idx="4">
                  <c:v>2.2646553370250144</c:v>
                </c:pt>
                <c:pt idx="5">
                  <c:v>2.3117105878683923</c:v>
                </c:pt>
                <c:pt idx="6">
                  <c:v>2.9129886506935687</c:v>
                </c:pt>
                <c:pt idx="7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438760"/>
        <c:axId val="202442288"/>
      </c:lineChart>
      <c:catAx>
        <c:axId val="202438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2442288"/>
        <c:crosses val="autoZero"/>
        <c:auto val="1"/>
        <c:lblAlgn val="ctr"/>
        <c:lblOffset val="100"/>
        <c:noMultiLvlLbl val="0"/>
      </c:catAx>
      <c:valAx>
        <c:axId val="202442288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02438760"/>
        <c:crosses val="autoZero"/>
        <c:crossBetween val="between"/>
      </c:valAx>
    </c:plotArea>
    <c:plotVisOnly val="1"/>
    <c:dispBlanksAs val="gap"/>
    <c:showDLblsOverMax val="0"/>
  </c:chart>
  <c:spPr>
    <a:gradFill>
      <a:gsLst>
        <a:gs pos="0">
          <a:srgbClr val="8488C4"/>
        </a:gs>
        <a:gs pos="53000">
          <a:srgbClr val="D4DEFF"/>
        </a:gs>
        <a:gs pos="83000">
          <a:srgbClr val="D4DEFF"/>
        </a:gs>
        <a:gs pos="100000">
          <a:srgbClr val="96AB94"/>
        </a:gs>
      </a:gsLst>
      <a:lin ang="5400000" scaled="0"/>
    </a:gra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H. HONORIO DELGADO.</a:t>
            </a:r>
            <a:r>
              <a:rPr lang="en-US"/>
              <a:t> 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'I.Quirurgicas-Mortalidad'!$B$26</c:f>
              <c:strCache>
                <c:ptCount val="1"/>
                <c:pt idx="0">
                  <c:v>H. HONORIO D. 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strRef>
              <c:f>'I.Quirurgicas-Mortalidad'!$A$27:$A$34</c:f>
              <c:strCache>
                <c:ptCount val="8"/>
                <c:pt idx="0">
                  <c:v>`2007</c:v>
                </c:pt>
                <c:pt idx="1">
                  <c:v>´2008</c:v>
                </c:pt>
                <c:pt idx="2">
                  <c:v>¨2009</c:v>
                </c:pt>
                <c:pt idx="3">
                  <c:v>¨2010</c:v>
                </c:pt>
                <c:pt idx="4">
                  <c:v>¨2011</c:v>
                </c:pt>
                <c:pt idx="5">
                  <c:v>¨2012</c:v>
                </c:pt>
                <c:pt idx="6">
                  <c:v>¨2013</c:v>
                </c:pt>
                <c:pt idx="7">
                  <c:v>¨2014</c:v>
                </c:pt>
              </c:strCache>
            </c:strRef>
          </c:cat>
          <c:val>
            <c:numRef>
              <c:f>'I.Quirurgicas-Mortalidad'!$B$27:$B$34</c:f>
              <c:numCache>
                <c:formatCode>0.0</c:formatCode>
                <c:ptCount val="8"/>
                <c:pt idx="0">
                  <c:v>2.9267326732673271</c:v>
                </c:pt>
                <c:pt idx="1">
                  <c:v>3.2896957875389177</c:v>
                </c:pt>
                <c:pt idx="2">
                  <c:v>3.1284750537474979</c:v>
                </c:pt>
                <c:pt idx="3">
                  <c:v>3.2535812252362089</c:v>
                </c:pt>
                <c:pt idx="4">
                  <c:v>3.5325568073324423</c:v>
                </c:pt>
                <c:pt idx="5">
                  <c:v>3.453921721503197</c:v>
                </c:pt>
                <c:pt idx="6">
                  <c:v>4.2496847414880206</c:v>
                </c:pt>
                <c:pt idx="7">
                  <c:v>4.2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440720"/>
        <c:axId val="202438192"/>
      </c:lineChart>
      <c:catAx>
        <c:axId val="202440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2438192"/>
        <c:crosses val="autoZero"/>
        <c:auto val="1"/>
        <c:lblAlgn val="ctr"/>
        <c:lblOffset val="100"/>
        <c:noMultiLvlLbl val="0"/>
      </c:catAx>
      <c:valAx>
        <c:axId val="202438192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02440720"/>
        <c:crosses val="autoZero"/>
        <c:crossBetween val="between"/>
      </c:valAx>
    </c:plotArea>
    <c:plotVisOnly val="1"/>
    <c:dispBlanksAs val="gap"/>
    <c:showDLblsOverMax val="0"/>
  </c:chart>
  <c:spPr>
    <a:gradFill>
      <a:gsLst>
        <a:gs pos="0">
          <a:srgbClr val="FBEAC7"/>
        </a:gs>
        <a:gs pos="17999">
          <a:srgbClr val="FEE7F2"/>
        </a:gs>
        <a:gs pos="36000">
          <a:srgbClr val="FAC77D"/>
        </a:gs>
        <a:gs pos="61000">
          <a:srgbClr val="FBA97D"/>
        </a:gs>
        <a:gs pos="82001">
          <a:srgbClr val="FBD49C"/>
        </a:gs>
        <a:gs pos="100000">
          <a:srgbClr val="FEE7F2"/>
        </a:gs>
      </a:gsLst>
      <a:lin ang="5400000" scaled="0"/>
    </a:gradFill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Egresos Medicina-Clinicas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Egresos!$K$2</c:f>
              <c:strCache>
                <c:ptCount val="1"/>
                <c:pt idx="0">
                  <c:v>Medicina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Egresos!$L$2:$N$2</c:f>
              <c:numCache>
                <c:formatCode>General</c:formatCode>
                <c:ptCount val="3"/>
                <c:pt idx="0">
                  <c:v>4117</c:v>
                </c:pt>
                <c:pt idx="1">
                  <c:v>4276</c:v>
                </c:pt>
                <c:pt idx="2">
                  <c:v>5149</c:v>
                </c:pt>
              </c:numCache>
            </c:numRef>
          </c:val>
        </c:ser>
        <c:ser>
          <c:idx val="1"/>
          <c:order val="1"/>
          <c:tx>
            <c:strRef>
              <c:f>Egresos!$K$3</c:f>
              <c:strCache>
                <c:ptCount val="1"/>
                <c:pt idx="0">
                  <c:v>Clinicas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Egresos!$L$3:$N$3</c:f>
              <c:numCache>
                <c:formatCode>General</c:formatCode>
                <c:ptCount val="3"/>
                <c:pt idx="0">
                  <c:v>1085</c:v>
                </c:pt>
                <c:pt idx="1">
                  <c:v>1406</c:v>
                </c:pt>
                <c:pt idx="2">
                  <c:v>1162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2437408"/>
        <c:axId val="202437016"/>
        <c:axId val="0"/>
      </c:bar3DChart>
      <c:catAx>
        <c:axId val="202437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437016"/>
        <c:crosses val="autoZero"/>
        <c:auto val="1"/>
        <c:lblAlgn val="ctr"/>
        <c:lblOffset val="100"/>
        <c:noMultiLvlLbl val="0"/>
      </c:catAx>
      <c:valAx>
        <c:axId val="202437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437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Egresos Cirugia-UCI y U. Quemados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Egresos!$K$18</c:f>
              <c:strCache>
                <c:ptCount val="1"/>
                <c:pt idx="0">
                  <c:v>Cirugia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Egresos!$L$17:$N$17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Egresos!$L$18:$N$18</c:f>
              <c:numCache>
                <c:formatCode>General</c:formatCode>
                <c:ptCount val="3"/>
                <c:pt idx="0">
                  <c:v>4108</c:v>
                </c:pt>
                <c:pt idx="1">
                  <c:v>4082</c:v>
                </c:pt>
                <c:pt idx="2">
                  <c:v>3968</c:v>
                </c:pt>
              </c:numCache>
            </c:numRef>
          </c:val>
        </c:ser>
        <c:ser>
          <c:idx val="1"/>
          <c:order val="1"/>
          <c:tx>
            <c:strRef>
              <c:f>Egresos!$K$19</c:f>
              <c:strCache>
                <c:ptCount val="1"/>
                <c:pt idx="0">
                  <c:v>UCI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4114682349788184E-2"/>
                  <c:y val="-5.0925925925926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8.0655327713076812E-3"/>
                  <c:y val="-7.407407407407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Egresos!$L$17:$N$17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Egresos!$L$19:$N$19</c:f>
              <c:numCache>
                <c:formatCode>General</c:formatCode>
                <c:ptCount val="3"/>
                <c:pt idx="0">
                  <c:v>64</c:v>
                </c:pt>
                <c:pt idx="1">
                  <c:v>53</c:v>
                </c:pt>
                <c:pt idx="2">
                  <c:v>64</c:v>
                </c:pt>
              </c:numCache>
            </c:numRef>
          </c:val>
        </c:ser>
        <c:ser>
          <c:idx val="2"/>
          <c:order val="2"/>
          <c:tx>
            <c:strRef>
              <c:f>Egresos!$K$20</c:f>
              <c:strCache>
                <c:ptCount val="1"/>
                <c:pt idx="0">
                  <c:v>U. Quemados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4114682349788184E-2"/>
                  <c:y val="-3.70370370370371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5.55555555555554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Egresos!$L$17:$N$17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Egresos!$L$20:$N$20</c:f>
              <c:numCache>
                <c:formatCode>General</c:formatCode>
                <c:ptCount val="3"/>
                <c:pt idx="0">
                  <c:v>113</c:v>
                </c:pt>
                <c:pt idx="1">
                  <c:v>115</c:v>
                </c:pt>
                <c:pt idx="2">
                  <c:v>132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43819464"/>
        <c:axId val="143819072"/>
        <c:axId val="0"/>
      </c:bar3DChart>
      <c:catAx>
        <c:axId val="143819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3819072"/>
        <c:crosses val="autoZero"/>
        <c:auto val="1"/>
        <c:lblAlgn val="ctr"/>
        <c:lblOffset val="100"/>
        <c:noMultiLvlLbl val="0"/>
      </c:catAx>
      <c:valAx>
        <c:axId val="143819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3819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Egresos Pediatria-R.Nacido y UCIN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Egresos!$A$18</c:f>
              <c:strCache>
                <c:ptCount val="1"/>
                <c:pt idx="0">
                  <c:v>Pediatria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Egresos!$B$17:$D$17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Egresos!$B$18:$D$18</c:f>
              <c:numCache>
                <c:formatCode>General</c:formatCode>
                <c:ptCount val="3"/>
                <c:pt idx="0">
                  <c:v>2398</c:v>
                </c:pt>
                <c:pt idx="1">
                  <c:v>2149</c:v>
                </c:pt>
                <c:pt idx="2">
                  <c:v>1873</c:v>
                </c:pt>
              </c:numCache>
            </c:numRef>
          </c:val>
        </c:ser>
        <c:ser>
          <c:idx val="1"/>
          <c:order val="1"/>
          <c:tx>
            <c:strRef>
              <c:f>Egresos!$A$19</c:f>
              <c:strCache>
                <c:ptCount val="1"/>
                <c:pt idx="0">
                  <c:v>R.N.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Egresos!$B$17:$D$17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Egresos!$B$19:$D$19</c:f>
              <c:numCache>
                <c:formatCode>General</c:formatCode>
                <c:ptCount val="3"/>
                <c:pt idx="0">
                  <c:v>3701</c:v>
                </c:pt>
                <c:pt idx="1">
                  <c:v>4134</c:v>
                </c:pt>
                <c:pt idx="2">
                  <c:v>1787</c:v>
                </c:pt>
              </c:numCache>
            </c:numRef>
          </c:val>
        </c:ser>
        <c:ser>
          <c:idx val="2"/>
          <c:order val="2"/>
          <c:tx>
            <c:strRef>
              <c:f>Egresos!$A$20</c:f>
              <c:strCache>
                <c:ptCount val="1"/>
                <c:pt idx="0">
                  <c:v>R.N. UCIN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8.516301088795683E-3"/>
                  <c:y val="-5.5201698513800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7.8065191498206673E-17"/>
                  <c:y val="-5.94479830148619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6.3872258165966062E-3"/>
                  <c:y val="-6.3694267515923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Egresos!$B$17:$D$17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Egresos!$B$20:$D$20</c:f>
              <c:numCache>
                <c:formatCode>General</c:formatCode>
                <c:ptCount val="3"/>
                <c:pt idx="0">
                  <c:v>86</c:v>
                </c:pt>
                <c:pt idx="1">
                  <c:v>43</c:v>
                </c:pt>
                <c:pt idx="2">
                  <c:v>31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43818288"/>
        <c:axId val="143817896"/>
        <c:axId val="0"/>
      </c:bar3DChart>
      <c:catAx>
        <c:axId val="143818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3817896"/>
        <c:crosses val="autoZero"/>
        <c:auto val="1"/>
        <c:lblAlgn val="ctr"/>
        <c:lblOffset val="100"/>
        <c:noMultiLvlLbl val="0"/>
      </c:catAx>
      <c:valAx>
        <c:axId val="143817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3818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Egresos Obstetricia - Ginecologia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Egresos!$T$2</c:f>
              <c:strCache>
                <c:ptCount val="1"/>
                <c:pt idx="0">
                  <c:v>Obstetricia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Egresos!$U$1:$W$1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Egresos!$U$2:$W$2</c:f>
              <c:numCache>
                <c:formatCode>General</c:formatCode>
                <c:ptCount val="3"/>
                <c:pt idx="0">
                  <c:v>9067</c:v>
                </c:pt>
                <c:pt idx="1">
                  <c:v>9350</c:v>
                </c:pt>
                <c:pt idx="2">
                  <c:v>9864</c:v>
                </c:pt>
              </c:numCache>
            </c:numRef>
          </c:val>
        </c:ser>
        <c:ser>
          <c:idx val="1"/>
          <c:order val="1"/>
          <c:tx>
            <c:strRef>
              <c:f>Egresos!$T$3</c:f>
              <c:strCache>
                <c:ptCount val="1"/>
                <c:pt idx="0">
                  <c:v>Ginecologia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8233621505910493E-2"/>
                  <c:y val="-6.0185185185185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3.0389369176516373E-3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Egresos!$U$1:$W$1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Egresos!$U$3:$W$3</c:f>
              <c:numCache>
                <c:formatCode>General</c:formatCode>
                <c:ptCount val="3"/>
                <c:pt idx="0">
                  <c:v>511</c:v>
                </c:pt>
                <c:pt idx="1">
                  <c:v>640</c:v>
                </c:pt>
                <c:pt idx="2">
                  <c:v>619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43817504"/>
        <c:axId val="203665456"/>
        <c:axId val="0"/>
      </c:bar3DChart>
      <c:catAx>
        <c:axId val="14381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665456"/>
        <c:crosses val="autoZero"/>
        <c:auto val="1"/>
        <c:lblAlgn val="ctr"/>
        <c:lblOffset val="100"/>
        <c:noMultiLvlLbl val="0"/>
      </c:catAx>
      <c:valAx>
        <c:axId val="203665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381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Total de Egresos Hospitalarios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Egresos!$T$16</c:f>
              <c:strCache>
                <c:ptCount val="1"/>
                <c:pt idx="0">
                  <c:v>Egresos</c:v>
                </c:pt>
              </c:strCache>
            </c:strRef>
          </c:tx>
          <c:spPr>
            <a:solidFill>
              <a:schemeClr val="accent6">
                <a:lumMod val="75000"/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Egresos!$S$17:$S$19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2015</c:v>
                </c:pt>
              </c:numCache>
            </c:numRef>
          </c:cat>
          <c:val>
            <c:numRef>
              <c:f>Egresos!$T$17:$T$19</c:f>
              <c:numCache>
                <c:formatCode>General</c:formatCode>
                <c:ptCount val="3"/>
                <c:pt idx="0">
                  <c:v>25250</c:v>
                </c:pt>
                <c:pt idx="1">
                  <c:v>26248</c:v>
                </c:pt>
                <c:pt idx="2">
                  <c:v>24649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3666240"/>
        <c:axId val="203666632"/>
        <c:axId val="0"/>
      </c:bar3DChart>
      <c:catAx>
        <c:axId val="20366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666632"/>
        <c:crosses val="autoZero"/>
        <c:auto val="1"/>
        <c:lblAlgn val="ctr"/>
        <c:lblOffset val="100"/>
        <c:noMultiLvlLbl val="0"/>
      </c:catAx>
      <c:valAx>
        <c:axId val="203666632"/>
        <c:scaling>
          <c:orientation val="minMax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666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% Ocupacion de Camas Medicina</a:t>
            </a:r>
            <a:r>
              <a:rPr lang="es-ES" sz="1200" baseline="0"/>
              <a:t> - Clinicas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'% Ocupacion'!$K$2</c:f>
              <c:strCache>
                <c:ptCount val="1"/>
                <c:pt idx="0">
                  <c:v>Medicina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Ocupacion'!$L$2:$N$2</c:f>
              <c:numCache>
                <c:formatCode>0.0</c:formatCode>
                <c:ptCount val="3"/>
                <c:pt idx="0">
                  <c:v>54.981014660900755</c:v>
                </c:pt>
                <c:pt idx="1">
                  <c:v>62.924278545368331</c:v>
                </c:pt>
                <c:pt idx="2">
                  <c:v>88.4</c:v>
                </c:pt>
              </c:numCache>
            </c:numRef>
          </c:val>
        </c:ser>
        <c:ser>
          <c:idx val="1"/>
          <c:order val="1"/>
          <c:tx>
            <c:strRef>
              <c:f>'% Ocupacion'!$K$3</c:f>
              <c:strCache>
                <c:ptCount val="1"/>
                <c:pt idx="0">
                  <c:v>Clinicas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7777777777777728E-2"/>
                  <c:y val="-2.3148148148148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Ocupacion'!$L$3:$N$3</c:f>
              <c:numCache>
                <c:formatCode>0.0</c:formatCode>
                <c:ptCount val="3"/>
                <c:pt idx="0">
                  <c:v>31.983764586504314</c:v>
                </c:pt>
                <c:pt idx="1">
                  <c:v>38.386605783866059</c:v>
                </c:pt>
                <c:pt idx="2">
                  <c:v>44.583631591505601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43819856"/>
        <c:axId val="203667416"/>
        <c:axId val="0"/>
      </c:bar3DChart>
      <c:catAx>
        <c:axId val="14381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667416"/>
        <c:crosses val="autoZero"/>
        <c:auto val="1"/>
        <c:lblAlgn val="ctr"/>
        <c:lblOffset val="100"/>
        <c:noMultiLvlLbl val="0"/>
      </c:catAx>
      <c:valAx>
        <c:axId val="20366741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3819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% Ocupacion Camas Cirugia-UCI-U. Quemados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'% Ocupacion'!$S$2</c:f>
              <c:strCache>
                <c:ptCount val="1"/>
                <c:pt idx="0">
                  <c:v>Cirugia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Ocupacion'!$T$2:$V$2</c:f>
              <c:numCache>
                <c:formatCode>0.0</c:formatCode>
                <c:ptCount val="3"/>
                <c:pt idx="0">
                  <c:v>73.952054794520549</c:v>
                </c:pt>
                <c:pt idx="1">
                  <c:v>81.522893051607824</c:v>
                </c:pt>
                <c:pt idx="2">
                  <c:v>81.599999999999994</c:v>
                </c:pt>
              </c:numCache>
            </c:numRef>
          </c:val>
        </c:ser>
        <c:ser>
          <c:idx val="1"/>
          <c:order val="1"/>
          <c:tx>
            <c:strRef>
              <c:f>'% Ocupacion'!$S$3</c:f>
              <c:strCache>
                <c:ptCount val="1"/>
                <c:pt idx="0">
                  <c:v>UCI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Ocupacion'!$T$3:$V$3</c:f>
              <c:numCache>
                <c:formatCode>0.0</c:formatCode>
                <c:ptCount val="3"/>
                <c:pt idx="0">
                  <c:v>92.317073170731717</c:v>
                </c:pt>
                <c:pt idx="1">
                  <c:v>94.611872146118728</c:v>
                </c:pt>
                <c:pt idx="2">
                  <c:v>96.027397260274</c:v>
                </c:pt>
              </c:numCache>
            </c:numRef>
          </c:val>
        </c:ser>
        <c:ser>
          <c:idx val="2"/>
          <c:order val="2"/>
          <c:tx>
            <c:strRef>
              <c:f>'% Ocupacion'!$S$4</c:f>
              <c:strCache>
                <c:ptCount val="1"/>
                <c:pt idx="0">
                  <c:v>U. Quemados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9651997172897728E-2"/>
                  <c:y val="-8.4217897563185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Ocupacion'!$T$4:$V$4</c:f>
              <c:numCache>
                <c:formatCode>0.0</c:formatCode>
                <c:ptCount val="3"/>
                <c:pt idx="0">
                  <c:v>67.506849315068493</c:v>
                </c:pt>
                <c:pt idx="1">
                  <c:v>79.369863013698634</c:v>
                </c:pt>
                <c:pt idx="2">
                  <c:v>74.410958904109606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3668200"/>
        <c:axId val="203668592"/>
        <c:axId val="0"/>
      </c:bar3DChart>
      <c:catAx>
        <c:axId val="203668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668592"/>
        <c:crosses val="autoZero"/>
        <c:auto val="1"/>
        <c:lblAlgn val="ctr"/>
        <c:lblOffset val="100"/>
        <c:noMultiLvlLbl val="0"/>
      </c:catAx>
      <c:valAx>
        <c:axId val="20366859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668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% Ocupacion de Camas Pediatria-R.N.-R.N. UCIN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'% Ocupacion'!$A$19</c:f>
              <c:strCache>
                <c:ptCount val="1"/>
                <c:pt idx="0">
                  <c:v>Pediatria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dLbl>
              <c:idx val="2"/>
              <c:layout>
                <c:manualLayout>
                  <c:x val="-1.488372238380979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Ocupacion'!$B$19:$D$19</c:f>
              <c:numCache>
                <c:formatCode>0.0</c:formatCode>
                <c:ptCount val="3"/>
                <c:pt idx="0">
                  <c:v>48.807927717866512</c:v>
                </c:pt>
                <c:pt idx="1">
                  <c:v>44.709997085397845</c:v>
                </c:pt>
                <c:pt idx="2">
                  <c:v>48.8</c:v>
                </c:pt>
              </c:numCache>
            </c:numRef>
          </c:val>
        </c:ser>
        <c:ser>
          <c:idx val="1"/>
          <c:order val="1"/>
          <c:tx>
            <c:strRef>
              <c:f>'% Ocupacion'!$A$20</c:f>
              <c:strCache>
                <c:ptCount val="1"/>
                <c:pt idx="0">
                  <c:v>R.N.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2"/>
              <c:layout>
                <c:manualLayout>
                  <c:x val="-1.7364342781111604E-2"/>
                  <c:y val="-8.21460692944141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Ocupacion'!$B$20:$D$20</c:f>
              <c:numCache>
                <c:formatCode>0.0</c:formatCode>
                <c:ptCount val="3"/>
                <c:pt idx="0">
                  <c:v>54.950554033122842</c:v>
                </c:pt>
                <c:pt idx="1">
                  <c:v>65.228290062667867</c:v>
                </c:pt>
                <c:pt idx="2">
                  <c:v>71.420430260720906</c:v>
                </c:pt>
              </c:numCache>
            </c:numRef>
          </c:val>
        </c:ser>
        <c:ser>
          <c:idx val="2"/>
          <c:order val="2"/>
          <c:tx>
            <c:strRef>
              <c:f>'% Ocupacion'!$A$21</c:f>
              <c:strCache>
                <c:ptCount val="1"/>
                <c:pt idx="0">
                  <c:v>R.N. UCIN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Ocupacion'!$B$21:$D$21</c:f>
              <c:numCache>
                <c:formatCode>0.0</c:formatCode>
                <c:ptCount val="3"/>
                <c:pt idx="0">
                  <c:v>73.907103825136616</c:v>
                </c:pt>
                <c:pt idx="1">
                  <c:v>96.053511705685622</c:v>
                </c:pt>
                <c:pt idx="2">
                  <c:v>99.591836734693899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2435056"/>
        <c:axId val="202435448"/>
        <c:axId val="0"/>
      </c:bar3DChart>
      <c:catAx>
        <c:axId val="20243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435448"/>
        <c:crosses val="autoZero"/>
        <c:auto val="1"/>
        <c:lblAlgn val="ctr"/>
        <c:lblOffset val="100"/>
        <c:noMultiLvlLbl val="0"/>
      </c:catAx>
      <c:valAx>
        <c:axId val="20243544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43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% Ocupacion de Camas Obstetricia - Ginecologia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'% Ocupacion'!$K$19</c:f>
              <c:strCache>
                <c:ptCount val="1"/>
                <c:pt idx="0">
                  <c:v>Obstetricia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Ocupacion'!$L$18:$N$18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Ocupacion'!$L$19:$N$19</c:f>
              <c:numCache>
                <c:formatCode>0.0</c:formatCode>
                <c:ptCount val="3"/>
                <c:pt idx="0">
                  <c:v>86.021821603976122</c:v>
                </c:pt>
                <c:pt idx="1">
                  <c:v>79.622467099661876</c:v>
                </c:pt>
                <c:pt idx="2">
                  <c:v>72.804324324324327</c:v>
                </c:pt>
              </c:numCache>
            </c:numRef>
          </c:val>
        </c:ser>
        <c:ser>
          <c:idx val="1"/>
          <c:order val="1"/>
          <c:tx>
            <c:strRef>
              <c:f>'% Ocupacion'!$K$20</c:f>
              <c:strCache>
                <c:ptCount val="1"/>
                <c:pt idx="0">
                  <c:v>Ginecologia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2598870056497133E-2"/>
                  <c:y val="-4.243778136006664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Ocupacion'!$L$18:$N$18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Ocupacion'!$L$20:$N$20</c:f>
              <c:numCache>
                <c:formatCode>0.0</c:formatCode>
                <c:ptCount val="3"/>
                <c:pt idx="0">
                  <c:v>55.331905781584581</c:v>
                </c:pt>
                <c:pt idx="1">
                  <c:v>73.215547703180221</c:v>
                </c:pt>
                <c:pt idx="2">
                  <c:v>38.213058419244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2436232"/>
        <c:axId val="204819560"/>
        <c:axId val="0"/>
      </c:bar3DChart>
      <c:catAx>
        <c:axId val="20243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819560"/>
        <c:crosses val="autoZero"/>
        <c:auto val="1"/>
        <c:lblAlgn val="ctr"/>
        <c:lblOffset val="100"/>
        <c:noMultiLvlLbl val="0"/>
      </c:catAx>
      <c:valAx>
        <c:axId val="20481956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43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% Ocupacion de Camas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'% Ocupacion'!$S$18</c:f>
              <c:strCache>
                <c:ptCount val="1"/>
                <c:pt idx="0">
                  <c:v>Ocupacion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0"/>
                  <c:y val="0.162056895614157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429764500337106E-3"/>
                  <c:y val="0.13712506551967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429764500337106E-3"/>
                  <c:y val="0.13712506551967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'% Ocupacion'!$R$19:$R$21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'% Ocupacion'!$S$19:$S$21</c:f>
              <c:numCache>
                <c:formatCode>General</c:formatCode>
                <c:ptCount val="3"/>
                <c:pt idx="0">
                  <c:v>62.6</c:v>
                </c:pt>
                <c:pt idx="1">
                  <c:v>67.7</c:v>
                </c:pt>
                <c:pt idx="2">
                  <c:v>74.2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4820344"/>
        <c:axId val="204820736"/>
        <c:axId val="0"/>
      </c:bar3DChart>
      <c:catAx>
        <c:axId val="204820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820736"/>
        <c:crosses val="autoZero"/>
        <c:auto val="1"/>
        <c:lblAlgn val="ctr"/>
        <c:lblOffset val="100"/>
        <c:noMultiLvlLbl val="0"/>
      </c:catAx>
      <c:valAx>
        <c:axId val="204820736"/>
        <c:scaling>
          <c:orientation val="minMax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820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i="1">
                <a:solidFill>
                  <a:srgbClr val="FF0000"/>
                </a:solidFill>
              </a:rPr>
              <a:t>P. Permanencia: Medicina - Clinicas</a:t>
            </a:r>
            <a:endParaRPr lang="es-ES" i="1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'P. Permanencia'!$K$2</c:f>
              <c:strCache>
                <c:ptCount val="1"/>
                <c:pt idx="0">
                  <c:v>Medicina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Permanencia'!$L$2:$N$2</c:f>
              <c:numCache>
                <c:formatCode>0.0</c:formatCode>
                <c:ptCount val="3"/>
                <c:pt idx="0">
                  <c:v>10.129220306048094</c:v>
                </c:pt>
                <c:pt idx="1">
                  <c:v>11.172591206735266</c:v>
                </c:pt>
                <c:pt idx="2">
                  <c:v>11.9</c:v>
                </c:pt>
              </c:numCache>
            </c:numRef>
          </c:val>
        </c:ser>
        <c:ser>
          <c:idx val="1"/>
          <c:order val="1"/>
          <c:tx>
            <c:strRef>
              <c:f>'P. Permanencia'!$K$3</c:f>
              <c:strCache>
                <c:ptCount val="1"/>
                <c:pt idx="0">
                  <c:v>Clinicas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9753084712909697E-2"/>
                  <c:y val="-2.1022195134305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Permanencia'!$L$3:$N$3</c:f>
              <c:numCache>
                <c:formatCode>0.0</c:formatCode>
                <c:ptCount val="3"/>
                <c:pt idx="0">
                  <c:v>2.9050691244239633</c:v>
                </c:pt>
                <c:pt idx="1">
                  <c:v>2.6906116642958748</c:v>
                </c:pt>
                <c:pt idx="2">
                  <c:v>3.2160068846815837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4821520"/>
        <c:axId val="204821912"/>
        <c:axId val="0"/>
      </c:bar3DChart>
      <c:catAx>
        <c:axId val="20482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821912"/>
        <c:crosses val="autoZero"/>
        <c:auto val="1"/>
        <c:lblAlgn val="ctr"/>
        <c:lblOffset val="100"/>
        <c:noMultiLvlLbl val="0"/>
      </c:catAx>
      <c:valAx>
        <c:axId val="20482191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82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i="1">
                <a:solidFill>
                  <a:srgbClr val="FF0000"/>
                </a:solidFill>
              </a:rPr>
              <a:t>P.</a:t>
            </a:r>
            <a:r>
              <a:rPr lang="es-ES" sz="1100" i="1" baseline="0">
                <a:solidFill>
                  <a:srgbClr val="FF0000"/>
                </a:solidFill>
              </a:rPr>
              <a:t> Permanencia: Cirugia-UCI-U.Quemados</a:t>
            </a:r>
            <a:endParaRPr lang="es-ES" i="1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'P. Permanencia'!$S$2</c:f>
              <c:strCache>
                <c:ptCount val="1"/>
                <c:pt idx="0">
                  <c:v>Cirugia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dLbl>
              <c:idx val="2"/>
              <c:layout>
                <c:manualLayout>
                  <c:x val="-2.2306715582829685E-2"/>
                  <c:y val="-1.68843125459084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Permanencia'!$T$2:$V$2</c:f>
              <c:numCache>
                <c:formatCode>0.0</c:formatCode>
                <c:ptCount val="3"/>
                <c:pt idx="0">
                  <c:v>10.513145082765336</c:v>
                </c:pt>
                <c:pt idx="1">
                  <c:v>11.663645271925526</c:v>
                </c:pt>
                <c:pt idx="2">
                  <c:v>12</c:v>
                </c:pt>
              </c:numCache>
            </c:numRef>
          </c:val>
        </c:ser>
        <c:ser>
          <c:idx val="1"/>
          <c:order val="1"/>
          <c:tx>
            <c:strRef>
              <c:f>'P. Permanencia'!$S$3</c:f>
              <c:strCache>
                <c:ptCount val="1"/>
                <c:pt idx="0">
                  <c:v>UCI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Permanencia'!$T$3:$V$3</c:f>
              <c:numCache>
                <c:formatCode>0.0</c:formatCode>
                <c:ptCount val="3"/>
                <c:pt idx="0">
                  <c:v>23.65625</c:v>
                </c:pt>
                <c:pt idx="1">
                  <c:v>39.094339622641506</c:v>
                </c:pt>
                <c:pt idx="2">
                  <c:v>32.859375</c:v>
                </c:pt>
              </c:numCache>
            </c:numRef>
          </c:val>
        </c:ser>
        <c:ser>
          <c:idx val="2"/>
          <c:order val="2"/>
          <c:tx>
            <c:strRef>
              <c:f>'P. Permanencia'!$S$4</c:f>
              <c:strCache>
                <c:ptCount val="1"/>
                <c:pt idx="0">
                  <c:v>U. Quemados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0278832348026882E-2"/>
                  <c:y val="-8.44215627295418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Permanencia'!$T$4:$V$4</c:f>
              <c:numCache>
                <c:formatCode>0.0</c:formatCode>
                <c:ptCount val="3"/>
                <c:pt idx="0">
                  <c:v>21.805309734513273</c:v>
                </c:pt>
                <c:pt idx="1">
                  <c:v>25.191304347826087</c:v>
                </c:pt>
                <c:pt idx="2">
                  <c:v>20.575757575757574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4822696"/>
        <c:axId val="204823088"/>
        <c:axId val="0"/>
      </c:bar3DChart>
      <c:catAx>
        <c:axId val="204822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823088"/>
        <c:crosses val="autoZero"/>
        <c:auto val="1"/>
        <c:lblAlgn val="ctr"/>
        <c:lblOffset val="100"/>
        <c:noMultiLvlLbl val="0"/>
      </c:catAx>
      <c:valAx>
        <c:axId val="20482308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822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P.</a:t>
            </a:r>
            <a:r>
              <a:rPr lang="es-ES" sz="1200" baseline="0"/>
              <a:t> Permanencia Pediatria-R.N. y R.N. UCIN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9162976432719625E-2"/>
          <c:y val="0.16539849867608722"/>
          <c:w val="0.7987687314294768"/>
          <c:h val="0.7431910176225914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'P. Permanencia'!$A$19</c:f>
              <c:strCache>
                <c:ptCount val="1"/>
                <c:pt idx="0">
                  <c:v>Pediatria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dLbl>
              <c:idx val="2"/>
              <c:layout>
                <c:manualLayout>
                  <c:x val="-1.7964914663118951E-2"/>
                  <c:y val="-3.15232102045843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Permanencia'!$B$19:$D$19</c:f>
              <c:numCache>
                <c:formatCode>0.0</c:formatCode>
                <c:ptCount val="3"/>
                <c:pt idx="0">
                  <c:v>6.9833194328607169</c:v>
                </c:pt>
                <c:pt idx="1">
                  <c:v>7.1382038157282457</c:v>
                </c:pt>
                <c:pt idx="2">
                  <c:v>8.6999999999999993</c:v>
                </c:pt>
              </c:numCache>
            </c:numRef>
          </c:val>
        </c:ser>
        <c:ser>
          <c:idx val="1"/>
          <c:order val="1"/>
          <c:tx>
            <c:strRef>
              <c:f>'P. Permanencia'!$A$20</c:f>
              <c:strCache>
                <c:ptCount val="1"/>
                <c:pt idx="0">
                  <c:v>R.N.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4.4912286657797377E-3"/>
                  <c:y val="-7.88080255114624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1.49707613368891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5719300330229162E-2"/>
                  <c:y val="-4.7284815306876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Permanencia'!$B$20:$D$20</c:f>
              <c:numCache>
                <c:formatCode>0.0</c:formatCode>
                <c:ptCount val="3"/>
                <c:pt idx="0">
                  <c:v>2.4922993785463388</c:v>
                </c:pt>
                <c:pt idx="1">
                  <c:v>2.6436865021770681</c:v>
                </c:pt>
                <c:pt idx="2">
                  <c:v>5.6105204252937888</c:v>
                </c:pt>
              </c:numCache>
            </c:numRef>
          </c:val>
        </c:ser>
        <c:ser>
          <c:idx val="2"/>
          <c:order val="2"/>
          <c:tx>
            <c:strRef>
              <c:f>'P. Permanencia'!$A$21</c:f>
              <c:strCache>
                <c:ptCount val="1"/>
                <c:pt idx="0">
                  <c:v>R.N. UCIN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Permanencia'!$B$21:$D$21</c:f>
              <c:numCache>
                <c:formatCode>0.0</c:formatCode>
                <c:ptCount val="3"/>
                <c:pt idx="0">
                  <c:v>12.581395348837209</c:v>
                </c:pt>
                <c:pt idx="1">
                  <c:v>33.395348837209305</c:v>
                </c:pt>
                <c:pt idx="2">
                  <c:v>47.225806451612904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4386400"/>
        <c:axId val="204386792"/>
        <c:axId val="0"/>
      </c:bar3DChart>
      <c:catAx>
        <c:axId val="20438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386792"/>
        <c:crosses val="autoZero"/>
        <c:auto val="1"/>
        <c:lblAlgn val="ctr"/>
        <c:lblOffset val="100"/>
        <c:noMultiLvlLbl val="0"/>
      </c:catAx>
      <c:valAx>
        <c:axId val="20438679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38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018588462538399"/>
          <c:y val="0.38292348909506763"/>
          <c:w val="0.31537658361665372"/>
          <c:h val="6.31583414400399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P. Permanencia Obstetricia</a:t>
            </a:r>
            <a:r>
              <a:rPr lang="es-ES" sz="1200" baseline="0"/>
              <a:t> y Ginecologia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'P. Permanencia'!$L$19</c:f>
              <c:strCache>
                <c:ptCount val="1"/>
                <c:pt idx="0">
                  <c:v>Obstetricia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Permanencia'!$M$18:$O$18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Permanencia'!$M$19:$O$19</c:f>
              <c:numCache>
                <c:formatCode>0.0</c:formatCode>
                <c:ptCount val="3"/>
                <c:pt idx="0">
                  <c:v>3.2259843388110729</c:v>
                </c:pt>
                <c:pt idx="1">
                  <c:v>3.5007486631016045</c:v>
                </c:pt>
                <c:pt idx="2">
                  <c:v>3.4136253041362532</c:v>
                </c:pt>
              </c:numCache>
            </c:numRef>
          </c:val>
        </c:ser>
        <c:ser>
          <c:idx val="1"/>
          <c:order val="1"/>
          <c:tx>
            <c:strRef>
              <c:f>'P. Permanencia'!$L$20</c:f>
              <c:strCache>
                <c:ptCount val="1"/>
                <c:pt idx="0">
                  <c:v>Ginecologia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Permanencia'!$M$18:$O$18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Permanencia'!$M$20:$O$20</c:f>
              <c:numCache>
                <c:formatCode>0.0</c:formatCode>
                <c:ptCount val="3"/>
                <c:pt idx="0">
                  <c:v>7.585127201565558</c:v>
                </c:pt>
                <c:pt idx="1">
                  <c:v>8.09375</c:v>
                </c:pt>
                <c:pt idx="2">
                  <c:v>5.3893376413570273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4387576"/>
        <c:axId val="204387968"/>
        <c:axId val="0"/>
      </c:bar3DChart>
      <c:catAx>
        <c:axId val="204387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387968"/>
        <c:crosses val="autoZero"/>
        <c:auto val="1"/>
        <c:lblAlgn val="ctr"/>
        <c:lblOffset val="100"/>
        <c:noMultiLvlLbl val="0"/>
      </c:catAx>
      <c:valAx>
        <c:axId val="20438796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387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Promedio de Permanencia  a  Nivel Hospitalario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'P. Permanencia'!$T$18</c:f>
              <c:strCache>
                <c:ptCount val="1"/>
                <c:pt idx="0">
                  <c:v>Permanencia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0"/>
                  <c:y val="0.123521359594616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7.4073218373934501E-17"/>
                  <c:y val="0.127505919581539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0202020202021685E-3"/>
                  <c:y val="0.1195367996076933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'P. Permanencia'!$S$19:$S$21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'P. Permanencia'!$T$19:$T$21</c:f>
              <c:numCache>
                <c:formatCode>General</c:formatCode>
                <c:ptCount val="3"/>
                <c:pt idx="0" formatCode="0.0">
                  <c:v>6</c:v>
                </c:pt>
                <c:pt idx="1">
                  <c:v>6.5</c:v>
                </c:pt>
                <c:pt idx="2">
                  <c:v>7.4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4388752"/>
        <c:axId val="204389144"/>
        <c:axId val="0"/>
      </c:bar3DChart>
      <c:catAx>
        <c:axId val="20438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389144"/>
        <c:crosses val="autoZero"/>
        <c:auto val="1"/>
        <c:lblAlgn val="ctr"/>
        <c:lblOffset val="100"/>
        <c:noMultiLvlLbl val="0"/>
      </c:catAx>
      <c:valAx>
        <c:axId val="20438914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438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>
                <a:solidFill>
                  <a:srgbClr val="FF0000"/>
                </a:solidFill>
              </a:rPr>
              <a:t>Camas Disponibles en Medicina y Clinicas</a:t>
            </a:r>
            <a:endParaRPr lang="es-ES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'Nº Camas'!$K$2</c:f>
              <c:strCache>
                <c:ptCount val="1"/>
                <c:pt idx="0">
                  <c:v>Medicina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Camas'!$L$2:$N$2</c:f>
              <c:numCache>
                <c:formatCode>General</c:formatCode>
                <c:ptCount val="3"/>
                <c:pt idx="0">
                  <c:v>208</c:v>
                </c:pt>
                <c:pt idx="1">
                  <c:v>208</c:v>
                </c:pt>
                <c:pt idx="2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'Nº Camas'!$K$3</c:f>
              <c:strCache>
                <c:ptCount val="1"/>
                <c:pt idx="0">
                  <c:v>Clinicas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2503514180669197E-2"/>
                  <c:y val="-4.17155400897836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4.5887094098762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6502386428847849E-16"/>
                  <c:y val="-4.5887094098762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Camas'!$L$1:$N$1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Camas'!$L$3:$N$3</c:f>
              <c:numCache>
                <c:formatCode>General</c:formatCode>
                <c:ptCount val="3"/>
                <c:pt idx="0">
                  <c:v>27</c:v>
                </c:pt>
                <c:pt idx="1">
                  <c:v>27</c:v>
                </c:pt>
                <c:pt idx="2">
                  <c:v>23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5110008"/>
        <c:axId val="205110400"/>
        <c:axId val="0"/>
      </c:bar3DChart>
      <c:catAx>
        <c:axId val="205110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110400"/>
        <c:crosses val="autoZero"/>
        <c:auto val="1"/>
        <c:lblAlgn val="ctr"/>
        <c:lblOffset val="100"/>
        <c:noMultiLvlLbl val="0"/>
      </c:catAx>
      <c:valAx>
        <c:axId val="205110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110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>
                <a:solidFill>
                  <a:srgbClr val="FF0000"/>
                </a:solidFill>
              </a:rPr>
              <a:t>Camas</a:t>
            </a:r>
            <a:r>
              <a:rPr lang="es-ES" sz="1100" baseline="0">
                <a:solidFill>
                  <a:srgbClr val="FF0000"/>
                </a:solidFill>
              </a:rPr>
              <a:t> Disponibles Cirugia, UCI y  U. Quemados </a:t>
            </a:r>
            <a:endParaRPr lang="es-ES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'Nº Camas'!$S$2</c:f>
              <c:strCache>
                <c:ptCount val="1"/>
                <c:pt idx="0">
                  <c:v>Cirugia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Camas'!$T$2:$V$2</c:f>
              <c:numCache>
                <c:formatCode>0</c:formatCode>
                <c:ptCount val="3"/>
                <c:pt idx="0">
                  <c:v>160</c:v>
                </c:pt>
                <c:pt idx="1">
                  <c:v>160.0054794520548</c:v>
                </c:pt>
                <c:pt idx="2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'Nº Camas'!$S$3</c:f>
              <c:strCache>
                <c:ptCount val="1"/>
                <c:pt idx="0">
                  <c:v>UCI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7.6555016232275558E-3"/>
                  <c:y val="-3.33724320718269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3.75439860808053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5518338744091851E-3"/>
                  <c:y val="-2.9200878062848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Camas'!$T$3:$V$3</c:f>
              <c:numCache>
                <c:formatCode>0</c:formatCode>
                <c:ptCount val="3"/>
                <c:pt idx="0">
                  <c:v>4.493150684931507</c:v>
                </c:pt>
                <c:pt idx="1">
                  <c:v>6</c:v>
                </c:pt>
                <c:pt idx="2" formatCode="General">
                  <c:v>6</c:v>
                </c:pt>
              </c:numCache>
            </c:numRef>
          </c:val>
        </c:ser>
        <c:ser>
          <c:idx val="2"/>
          <c:order val="2"/>
          <c:tx>
            <c:strRef>
              <c:f>'Nº Camas'!$S$4</c:f>
              <c:strCache>
                <c:ptCount val="1"/>
                <c:pt idx="0">
                  <c:v>U. Quemados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Camas'!$T$1:$V$1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Camas'!$T$4:$V$4</c:f>
              <c:numCache>
                <c:formatCode>0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5111184"/>
        <c:axId val="205111576"/>
        <c:axId val="0"/>
      </c:bar3DChart>
      <c:catAx>
        <c:axId val="205111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111576"/>
        <c:crosses val="autoZero"/>
        <c:auto val="1"/>
        <c:lblAlgn val="ctr"/>
        <c:lblOffset val="100"/>
        <c:noMultiLvlLbl val="0"/>
      </c:catAx>
      <c:valAx>
        <c:axId val="20511157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111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>
                <a:solidFill>
                  <a:srgbClr val="FF0000"/>
                </a:solidFill>
              </a:rPr>
              <a:t>Camas Disponibles en Pediatria,R.N. y R.N. UCIN </a:t>
            </a:r>
            <a:endParaRPr lang="es-ES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'Nº Camas'!$A$19</c:f>
              <c:strCache>
                <c:ptCount val="1"/>
                <c:pt idx="0">
                  <c:v>Pediatria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Camas'!$B$19:$D$19</c:f>
              <c:numCache>
                <c:formatCode>0</c:formatCode>
                <c:ptCount val="3"/>
                <c:pt idx="0">
                  <c:v>94</c:v>
                </c:pt>
                <c:pt idx="1">
                  <c:v>94</c:v>
                </c:pt>
                <c:pt idx="2">
                  <c:v>91</c:v>
                </c:pt>
              </c:numCache>
            </c:numRef>
          </c:val>
        </c:ser>
        <c:ser>
          <c:idx val="1"/>
          <c:order val="1"/>
          <c:tx>
            <c:strRef>
              <c:f>'Nº Camas'!$A$20</c:f>
              <c:strCache>
                <c:ptCount val="1"/>
                <c:pt idx="0">
                  <c:v>R.N.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9566454770756066E-2"/>
                  <c:y val="-7.88080255114617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Camas'!$B$20:$D$20</c:f>
              <c:numCache>
                <c:formatCode>0</c:formatCode>
                <c:ptCount val="3"/>
                <c:pt idx="0">
                  <c:v>45.989041095890414</c:v>
                </c:pt>
                <c:pt idx="1">
                  <c:v>45.904109589041099</c:v>
                </c:pt>
                <c:pt idx="2" formatCode="General">
                  <c:v>38</c:v>
                </c:pt>
              </c:numCache>
            </c:numRef>
          </c:val>
        </c:ser>
        <c:ser>
          <c:idx val="2"/>
          <c:order val="2"/>
          <c:tx>
            <c:strRef>
              <c:f>'Nº Camas'!$A$21</c:f>
              <c:strCache>
                <c:ptCount val="1"/>
                <c:pt idx="0">
                  <c:v>R.N. UCIN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8194741397388373E-2"/>
                  <c:y val="-3.5463611480157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4.7284815306876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6678320278226938E-16"/>
                  <c:y val="-5.5165617858022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Camas'!$B$18:$D$18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Camas'!$B$21:$D$21</c:f>
              <c:numCache>
                <c:formatCode>0</c:formatCode>
                <c:ptCount val="3"/>
                <c:pt idx="0">
                  <c:v>4.0109589041095894</c:v>
                </c:pt>
                <c:pt idx="1">
                  <c:v>4.095890410958904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5112360"/>
        <c:axId val="205112752"/>
        <c:axId val="0"/>
      </c:bar3DChart>
      <c:catAx>
        <c:axId val="205112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112752"/>
        <c:crosses val="autoZero"/>
        <c:auto val="1"/>
        <c:lblAlgn val="ctr"/>
        <c:lblOffset val="100"/>
        <c:noMultiLvlLbl val="0"/>
      </c:catAx>
      <c:valAx>
        <c:axId val="20511275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112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>
                <a:solidFill>
                  <a:srgbClr val="FF0000"/>
                </a:solidFill>
              </a:rPr>
              <a:t>Camas Disponibles en Obstetricia y Ginecologia </a:t>
            </a:r>
            <a:endParaRPr lang="es-ES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'Nº Camas'!$K$19</c:f>
              <c:strCache>
                <c:ptCount val="1"/>
                <c:pt idx="0">
                  <c:v>Obstetricia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Camas'!$L$18:$N$18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Camas'!$L$19:$N$19</c:f>
              <c:numCache>
                <c:formatCode>0</c:formatCode>
                <c:ptCount val="3"/>
                <c:pt idx="0">
                  <c:v>93.158904109589045</c:v>
                </c:pt>
                <c:pt idx="1">
                  <c:v>112.62739726027397</c:v>
                </c:pt>
                <c:pt idx="2">
                  <c:v>127</c:v>
                </c:pt>
              </c:numCache>
            </c:numRef>
          </c:val>
        </c:ser>
        <c:ser>
          <c:idx val="1"/>
          <c:order val="1"/>
          <c:tx>
            <c:strRef>
              <c:f>'Nº Camas'!$K$20</c:f>
              <c:strCache>
                <c:ptCount val="1"/>
                <c:pt idx="0">
                  <c:v>Ginecologia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7004217016803039E-2"/>
                  <c:y val="-4.62594780328187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5.01144345355536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4.24045215300838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Camas'!$L$18:$N$18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Camas'!$L$20:$N$20</c:f>
              <c:numCache>
                <c:formatCode>0</c:formatCode>
                <c:ptCount val="3"/>
                <c:pt idx="0">
                  <c:v>19.19178082191781</c:v>
                </c:pt>
                <c:pt idx="1">
                  <c:v>19.383561643835616</c:v>
                </c:pt>
                <c:pt idx="2">
                  <c:v>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5113536"/>
        <c:axId val="205383856"/>
        <c:axId val="0"/>
      </c:bar3DChart>
      <c:catAx>
        <c:axId val="20511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383856"/>
        <c:crosses val="autoZero"/>
        <c:auto val="1"/>
        <c:lblAlgn val="ctr"/>
        <c:lblOffset val="100"/>
        <c:noMultiLvlLbl val="0"/>
      </c:catAx>
      <c:valAx>
        <c:axId val="20538385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113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solidFill>
                  <a:srgbClr val="FF0000"/>
                </a:solidFill>
              </a:rPr>
              <a:t>Total de Camas Disponibles </a:t>
            </a:r>
            <a:endParaRPr lang="en-US">
              <a:solidFill>
                <a:srgbClr val="FF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'Nº Camas'!$T$18</c:f>
              <c:strCache>
                <c:ptCount val="1"/>
                <c:pt idx="0">
                  <c:v>Camas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'Nº Camas'!$S$19:$S$21</c:f>
              <c:numCache>
                <c:formatCode>General</c:formatCode>
                <c:ptCount val="3"/>
                <c:pt idx="0">
                  <c:v>2007</c:v>
                </c:pt>
                <c:pt idx="1">
                  <c:v>2010</c:v>
                </c:pt>
                <c:pt idx="2">
                  <c:v>2014</c:v>
                </c:pt>
              </c:numCache>
            </c:numRef>
          </c:cat>
          <c:val>
            <c:numRef>
              <c:f>'Nº Camas'!$T$19:$T$21</c:f>
              <c:numCache>
                <c:formatCode>General</c:formatCode>
                <c:ptCount val="3"/>
                <c:pt idx="0">
                  <c:v>666</c:v>
                </c:pt>
                <c:pt idx="1">
                  <c:v>687</c:v>
                </c:pt>
                <c:pt idx="2">
                  <c:v>673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205384640"/>
        <c:axId val="205385032"/>
        <c:axId val="0"/>
      </c:bar3DChart>
      <c:catAx>
        <c:axId val="20538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385032"/>
        <c:crosses val="autoZero"/>
        <c:auto val="1"/>
        <c:lblAlgn val="ctr"/>
        <c:lblOffset val="100"/>
        <c:noMultiLvlLbl val="0"/>
      </c:catAx>
      <c:valAx>
        <c:axId val="205385032"/>
        <c:scaling>
          <c:orientation val="minMax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538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</xdr:colOff>
      <xdr:row>0</xdr:row>
      <xdr:rowOff>19050</xdr:rowOff>
    </xdr:from>
    <xdr:to>
      <xdr:col>12</xdr:col>
      <xdr:colOff>750094</xdr:colOff>
      <xdr:row>12</xdr:row>
      <xdr:rowOff>23813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273843</xdr:colOff>
      <xdr:row>8</xdr:row>
      <xdr:rowOff>11908</xdr:rowOff>
    </xdr:from>
    <xdr:ext cx="1845762" cy="264560"/>
    <xdr:sp macro="" textlink="">
      <xdr:nvSpPr>
        <xdr:cNvPr id="4" name="3 CuadroTexto"/>
        <xdr:cNvSpPr txBox="1"/>
      </xdr:nvSpPr>
      <xdr:spPr>
        <a:xfrm>
          <a:off x="4107656" y="1535908"/>
          <a:ext cx="18457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 b="1" i="1">
              <a:solidFill>
                <a:srgbClr val="FF0000"/>
              </a:solidFill>
            </a:rPr>
            <a:t>Intervenciones Quirurgicas </a:t>
          </a:r>
        </a:p>
      </xdr:txBody>
    </xdr:sp>
    <xdr:clientData/>
  </xdr:oneCellAnchor>
  <xdr:twoCellAnchor>
    <xdr:from>
      <xdr:col>2</xdr:col>
      <xdr:colOff>1238250</xdr:colOff>
      <xdr:row>12</xdr:row>
      <xdr:rowOff>107157</xdr:rowOff>
    </xdr:from>
    <xdr:to>
      <xdr:col>13</xdr:col>
      <xdr:colOff>11905</xdr:colOff>
      <xdr:row>23</xdr:row>
      <xdr:rowOff>107157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11906</xdr:colOff>
      <xdr:row>24</xdr:row>
      <xdr:rowOff>35718</xdr:rowOff>
    </xdr:from>
    <xdr:to>
      <xdr:col>13</xdr:col>
      <xdr:colOff>0</xdr:colOff>
      <xdr:row>35</xdr:row>
      <xdr:rowOff>47624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5</xdr:col>
      <xdr:colOff>226219</xdr:colOff>
      <xdr:row>19</xdr:row>
      <xdr:rowOff>119062</xdr:rowOff>
    </xdr:from>
    <xdr:ext cx="1254382" cy="280205"/>
    <xdr:sp macro="" textlink="">
      <xdr:nvSpPr>
        <xdr:cNvPr id="7" name="6 CuadroTexto"/>
        <xdr:cNvSpPr txBox="1"/>
      </xdr:nvSpPr>
      <xdr:spPr>
        <a:xfrm>
          <a:off x="4822032" y="3738562"/>
          <a:ext cx="125438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200" b="1" i="1">
              <a:solidFill>
                <a:srgbClr val="FF0000"/>
              </a:solidFill>
            </a:rPr>
            <a:t>Mortalidad Neta</a:t>
          </a:r>
        </a:p>
      </xdr:txBody>
    </xdr:sp>
    <xdr:clientData/>
  </xdr:oneCellAnchor>
  <xdr:oneCellAnchor>
    <xdr:from>
      <xdr:col>3</xdr:col>
      <xdr:colOff>666751</xdr:colOff>
      <xdr:row>32</xdr:row>
      <xdr:rowOff>59531</xdr:rowOff>
    </xdr:from>
    <xdr:ext cx="1198213" cy="264560"/>
    <xdr:sp macro="" textlink="">
      <xdr:nvSpPr>
        <xdr:cNvPr id="8" name="7 CuadroTexto"/>
        <xdr:cNvSpPr txBox="1"/>
      </xdr:nvSpPr>
      <xdr:spPr>
        <a:xfrm>
          <a:off x="3738564" y="6155531"/>
          <a:ext cx="119821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100" b="1" i="1">
              <a:solidFill>
                <a:srgbClr val="FF0000"/>
              </a:solidFill>
            </a:rPr>
            <a:t>Mortalidad Bruta</a:t>
          </a:r>
        </a:p>
      </xdr:txBody>
    </xdr:sp>
    <xdr:clientData/>
  </xdr:oneCellAnchor>
  <xdr:oneCellAnchor>
    <xdr:from>
      <xdr:col>12</xdr:col>
      <xdr:colOff>571500</xdr:colOff>
      <xdr:row>13</xdr:row>
      <xdr:rowOff>83344</xdr:rowOff>
    </xdr:from>
    <xdr:ext cx="184731" cy="264560"/>
    <xdr:sp macro="" textlink="">
      <xdr:nvSpPr>
        <xdr:cNvPr id="9" name="8 CuadroTexto"/>
        <xdr:cNvSpPr txBox="1"/>
      </xdr:nvSpPr>
      <xdr:spPr>
        <a:xfrm>
          <a:off x="10775156" y="25598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9</xdr:col>
      <xdr:colOff>547688</xdr:colOff>
      <xdr:row>15</xdr:row>
      <xdr:rowOff>0</xdr:rowOff>
    </xdr:from>
    <xdr:ext cx="184731" cy="248851"/>
    <xdr:sp macro="" textlink="">
      <xdr:nvSpPr>
        <xdr:cNvPr id="10" name="9 CuadroTexto"/>
        <xdr:cNvSpPr txBox="1"/>
      </xdr:nvSpPr>
      <xdr:spPr>
        <a:xfrm>
          <a:off x="8191501" y="28575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sz="1000" b="1"/>
        </a:p>
      </xdr:txBody>
    </xdr:sp>
    <xdr:clientData/>
  </xdr:oneCellAnchor>
  <xdr:oneCellAnchor>
    <xdr:from>
      <xdr:col>10</xdr:col>
      <xdr:colOff>369094</xdr:colOff>
      <xdr:row>20</xdr:row>
      <xdr:rowOff>47626</xdr:rowOff>
    </xdr:from>
    <xdr:ext cx="184731" cy="248851"/>
    <xdr:sp macro="" textlink="">
      <xdr:nvSpPr>
        <xdr:cNvPr id="11" name="10 CuadroTexto"/>
        <xdr:cNvSpPr txBox="1"/>
      </xdr:nvSpPr>
      <xdr:spPr>
        <a:xfrm>
          <a:off x="8774907" y="3857626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sz="1000" b="1"/>
        </a:p>
      </xdr:txBody>
    </xdr:sp>
    <xdr:clientData/>
  </xdr:oneCellAnchor>
  <xdr:oneCellAnchor>
    <xdr:from>
      <xdr:col>10</xdr:col>
      <xdr:colOff>535782</xdr:colOff>
      <xdr:row>28</xdr:row>
      <xdr:rowOff>47625</xdr:rowOff>
    </xdr:from>
    <xdr:ext cx="184731" cy="248851"/>
    <xdr:sp macro="" textlink="">
      <xdr:nvSpPr>
        <xdr:cNvPr id="12" name="11 CuadroTexto"/>
        <xdr:cNvSpPr txBox="1"/>
      </xdr:nvSpPr>
      <xdr:spPr>
        <a:xfrm>
          <a:off x="8941595" y="5381625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sz="1000" b="1"/>
        </a:p>
      </xdr:txBody>
    </xdr:sp>
    <xdr:clientData/>
  </xdr:oneCellAnchor>
  <xdr:oneCellAnchor>
    <xdr:from>
      <xdr:col>10</xdr:col>
      <xdr:colOff>369094</xdr:colOff>
      <xdr:row>32</xdr:row>
      <xdr:rowOff>119063</xdr:rowOff>
    </xdr:from>
    <xdr:ext cx="184731" cy="248851"/>
    <xdr:sp macro="" textlink="">
      <xdr:nvSpPr>
        <xdr:cNvPr id="13" name="12 CuadroTexto"/>
        <xdr:cNvSpPr txBox="1"/>
      </xdr:nvSpPr>
      <xdr:spPr>
        <a:xfrm>
          <a:off x="8774907" y="6215063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 sz="1000" b="1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0.77743</cdr:x>
      <cdr:y>0.25979</cdr:y>
    </cdr:from>
    <cdr:to>
      <cdr:x>0.90994</cdr:x>
      <cdr:y>0.62655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364957" y="64770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000" b="1"/>
        </a:p>
      </cdr:txBody>
    </cdr:sp>
  </cdr:relSizeAnchor>
  <cdr:relSizeAnchor xmlns:cdr="http://schemas.openxmlformats.org/drawingml/2006/chartDrawing">
    <cdr:from>
      <cdr:x>0.77916</cdr:x>
      <cdr:y>0.63324</cdr:y>
    </cdr:from>
    <cdr:to>
      <cdr:x>0.91166</cdr:x>
      <cdr:y>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5376863" y="15906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000" b="1"/>
        </a:p>
        <a:p xmlns:a="http://schemas.openxmlformats.org/drawingml/2006/main">
          <a:endParaRPr lang="es-ES" sz="1000" b="1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285750</xdr:colOff>
      <xdr:row>0</xdr:row>
      <xdr:rowOff>21431</xdr:rowOff>
    </xdr:from>
    <xdr:to>
      <xdr:col>17</xdr:col>
      <xdr:colOff>428625</xdr:colOff>
      <xdr:row>14</xdr:row>
      <xdr:rowOff>97631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250031</xdr:colOff>
      <xdr:row>14</xdr:row>
      <xdr:rowOff>128586</xdr:rowOff>
    </xdr:from>
    <xdr:to>
      <xdr:col>17</xdr:col>
      <xdr:colOff>452438</xdr:colOff>
      <xdr:row>31</xdr:row>
      <xdr:rowOff>119061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35718</xdr:colOff>
      <xdr:row>16</xdr:row>
      <xdr:rowOff>21431</xdr:rowOff>
    </xdr:from>
    <xdr:to>
      <xdr:col>8</xdr:col>
      <xdr:colOff>631030</xdr:colOff>
      <xdr:row>31</xdr:row>
      <xdr:rowOff>154781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11906</xdr:colOff>
      <xdr:row>0</xdr:row>
      <xdr:rowOff>0</xdr:rowOff>
    </xdr:from>
    <xdr:to>
      <xdr:col>26</xdr:col>
      <xdr:colOff>392906</xdr:colOff>
      <xdr:row>14</xdr:row>
      <xdr:rowOff>76200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631032</xdr:colOff>
      <xdr:row>14</xdr:row>
      <xdr:rowOff>176213</xdr:rowOff>
    </xdr:from>
    <xdr:to>
      <xdr:col>27</xdr:col>
      <xdr:colOff>23812</xdr:colOff>
      <xdr:row>31</xdr:row>
      <xdr:rowOff>130969</xdr:rowOff>
    </xdr:to>
    <xdr:graphicFrame macro="">
      <xdr:nvGraphicFramePr>
        <xdr:cNvPr id="8" name="Grá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211666</xdr:colOff>
      <xdr:row>0</xdr:row>
      <xdr:rowOff>0</xdr:rowOff>
    </xdr:from>
    <xdr:to>
      <xdr:col>16</xdr:col>
      <xdr:colOff>511967</xdr:colOff>
      <xdr:row>16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21167</xdr:colOff>
      <xdr:row>0</xdr:row>
      <xdr:rowOff>32014</xdr:rowOff>
    </xdr:from>
    <xdr:to>
      <xdr:col>23</xdr:col>
      <xdr:colOff>619125</xdr:colOff>
      <xdr:row>16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47624</xdr:colOff>
      <xdr:row>16</xdr:row>
      <xdr:rowOff>122633</xdr:rowOff>
    </xdr:from>
    <xdr:to>
      <xdr:col>8</xdr:col>
      <xdr:colOff>559592</xdr:colOff>
      <xdr:row>32</xdr:row>
      <xdr:rowOff>166686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178593</xdr:colOff>
      <xdr:row>16</xdr:row>
      <xdr:rowOff>146447</xdr:rowOff>
    </xdr:from>
    <xdr:to>
      <xdr:col>16</xdr:col>
      <xdr:colOff>464343</xdr:colOff>
      <xdr:row>32</xdr:row>
      <xdr:rowOff>130969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738187</xdr:colOff>
      <xdr:row>16</xdr:row>
      <xdr:rowOff>158353</xdr:rowOff>
    </xdr:from>
    <xdr:to>
      <xdr:col>23</xdr:col>
      <xdr:colOff>631031</xdr:colOff>
      <xdr:row>32</xdr:row>
      <xdr:rowOff>166687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154780</xdr:colOff>
      <xdr:row>0</xdr:row>
      <xdr:rowOff>27383</xdr:rowOff>
    </xdr:from>
    <xdr:to>
      <xdr:col>16</xdr:col>
      <xdr:colOff>404812</xdr:colOff>
      <xdr:row>16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500062</xdr:colOff>
      <xdr:row>0</xdr:row>
      <xdr:rowOff>51196</xdr:rowOff>
    </xdr:from>
    <xdr:to>
      <xdr:col>24</xdr:col>
      <xdr:colOff>154781</xdr:colOff>
      <xdr:row>16</xdr:row>
      <xdr:rowOff>11906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35719</xdr:colOff>
      <xdr:row>16</xdr:row>
      <xdr:rowOff>11906</xdr:rowOff>
    </xdr:from>
    <xdr:to>
      <xdr:col>9</xdr:col>
      <xdr:colOff>11906</xdr:colOff>
      <xdr:row>33</xdr:row>
      <xdr:rowOff>166687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142874</xdr:colOff>
      <xdr:row>17</xdr:row>
      <xdr:rowOff>3570</xdr:rowOff>
    </xdr:from>
    <xdr:to>
      <xdr:col>16</xdr:col>
      <xdr:colOff>261938</xdr:colOff>
      <xdr:row>34</xdr:row>
      <xdr:rowOff>11905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464344</xdr:colOff>
      <xdr:row>17</xdr:row>
      <xdr:rowOff>3570</xdr:rowOff>
    </xdr:from>
    <xdr:to>
      <xdr:col>24</xdr:col>
      <xdr:colOff>154782</xdr:colOff>
      <xdr:row>33</xdr:row>
      <xdr:rowOff>142873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154780</xdr:colOff>
      <xdr:row>0</xdr:row>
      <xdr:rowOff>3569</xdr:rowOff>
    </xdr:from>
    <xdr:to>
      <xdr:col>16</xdr:col>
      <xdr:colOff>464343</xdr:colOff>
      <xdr:row>15</xdr:row>
      <xdr:rowOff>190498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571498</xdr:colOff>
      <xdr:row>0</xdr:row>
      <xdr:rowOff>15476</xdr:rowOff>
    </xdr:from>
    <xdr:to>
      <xdr:col>23</xdr:col>
      <xdr:colOff>214311</xdr:colOff>
      <xdr:row>16</xdr:row>
      <xdr:rowOff>11905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35719</xdr:colOff>
      <xdr:row>16</xdr:row>
      <xdr:rowOff>182165</xdr:rowOff>
    </xdr:from>
    <xdr:to>
      <xdr:col>9</xdr:col>
      <xdr:colOff>0</xdr:colOff>
      <xdr:row>33</xdr:row>
      <xdr:rowOff>166687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142873</xdr:colOff>
      <xdr:row>16</xdr:row>
      <xdr:rowOff>158352</xdr:rowOff>
    </xdr:from>
    <xdr:to>
      <xdr:col>16</xdr:col>
      <xdr:colOff>452436</xdr:colOff>
      <xdr:row>34</xdr:row>
      <xdr:rowOff>23812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583406</xdr:colOff>
      <xdr:row>17</xdr:row>
      <xdr:rowOff>15478</xdr:rowOff>
    </xdr:from>
    <xdr:to>
      <xdr:col>23</xdr:col>
      <xdr:colOff>250032</xdr:colOff>
      <xdr:row>33</xdr:row>
      <xdr:rowOff>178594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"/>
  <sheetViews>
    <sheetView tabSelected="1" workbookViewId="0">
      <selection activeCell="A14" sqref="A14"/>
    </sheetView>
  </sheetViews>
  <sheetFormatPr baseColWidth="10" defaultRowHeight="15" x14ac:dyDescent="0.25"/>
  <cols>
    <col min="1" max="1" width="114.5703125" customWidth="1"/>
  </cols>
  <sheetData>
    <row r="2" spans="1:1" x14ac:dyDescent="0.25">
      <c r="A2" s="63" t="s">
        <v>34</v>
      </c>
    </row>
    <row r="3" spans="1:1" ht="15.75" thickBot="1" x14ac:dyDescent="0.3"/>
    <row r="4" spans="1:1" ht="15.75" thickTop="1" x14ac:dyDescent="0.25">
      <c r="A4" s="64" t="s">
        <v>45</v>
      </c>
    </row>
    <row r="5" spans="1:1" x14ac:dyDescent="0.25">
      <c r="A5" s="65" t="s">
        <v>35</v>
      </c>
    </row>
    <row r="6" spans="1:1" x14ac:dyDescent="0.25">
      <c r="A6" s="65" t="s">
        <v>47</v>
      </c>
    </row>
    <row r="7" spans="1:1" x14ac:dyDescent="0.25">
      <c r="A7" s="65" t="s">
        <v>46</v>
      </c>
    </row>
    <row r="8" spans="1:1" x14ac:dyDescent="0.25">
      <c r="A8" s="65" t="s">
        <v>36</v>
      </c>
    </row>
    <row r="9" spans="1:1" x14ac:dyDescent="0.25">
      <c r="A9" s="65" t="s">
        <v>37</v>
      </c>
    </row>
    <row r="10" spans="1:1" x14ac:dyDescent="0.25">
      <c r="A10" s="65" t="s">
        <v>39</v>
      </c>
    </row>
    <row r="11" spans="1:1" x14ac:dyDescent="0.25">
      <c r="A11" s="65" t="s">
        <v>40</v>
      </c>
    </row>
    <row r="12" spans="1:1" x14ac:dyDescent="0.25">
      <c r="A12" s="65" t="s">
        <v>48</v>
      </c>
    </row>
    <row r="13" spans="1:1" x14ac:dyDescent="0.25">
      <c r="A13" s="65" t="s">
        <v>49</v>
      </c>
    </row>
    <row r="14" spans="1:1" x14ac:dyDescent="0.25">
      <c r="A14" s="65" t="s">
        <v>44</v>
      </c>
    </row>
    <row r="15" spans="1:1" ht="15.75" thickBot="1" x14ac:dyDescent="0.3">
      <c r="A15" s="66" t="s">
        <v>41</v>
      </c>
    </row>
    <row r="16" spans="1:1" ht="15.75" thickTop="1" x14ac:dyDescent="0.25">
      <c r="A16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2" zoomScale="80" zoomScaleNormal="80" workbookViewId="0">
      <selection activeCell="O17" sqref="O17"/>
    </sheetView>
  </sheetViews>
  <sheetFormatPr baseColWidth="10" defaultRowHeight="15" x14ac:dyDescent="0.25"/>
  <cols>
    <col min="1" max="1" width="15" customWidth="1"/>
    <col min="2" max="2" width="16.28515625" customWidth="1"/>
    <col min="3" max="3" width="19.140625" customWidth="1"/>
  </cols>
  <sheetData>
    <row r="1" spans="1:18" x14ac:dyDescent="0.25">
      <c r="A1" s="14" t="s">
        <v>31</v>
      </c>
    </row>
    <row r="2" spans="1:18" x14ac:dyDescent="0.25">
      <c r="A2" s="3" t="s">
        <v>11</v>
      </c>
      <c r="B2" s="3" t="s">
        <v>20</v>
      </c>
    </row>
    <row r="3" spans="1:18" x14ac:dyDescent="0.25">
      <c r="A3" s="2" t="s">
        <v>7</v>
      </c>
      <c r="B3" s="6">
        <v>11914</v>
      </c>
      <c r="D3" s="11"/>
      <c r="E3" s="11"/>
      <c r="F3" s="11"/>
    </row>
    <row r="4" spans="1:18" x14ac:dyDescent="0.25">
      <c r="A4" s="9" t="s">
        <v>8</v>
      </c>
      <c r="B4" s="7">
        <v>12615</v>
      </c>
      <c r="D4" s="11"/>
      <c r="E4" s="11"/>
      <c r="F4" s="11"/>
    </row>
    <row r="5" spans="1:18" x14ac:dyDescent="0.25">
      <c r="A5" s="9" t="s">
        <v>6</v>
      </c>
      <c r="B5" s="7">
        <v>13036</v>
      </c>
      <c r="D5" s="12"/>
      <c r="E5" s="1"/>
      <c r="F5" s="1"/>
    </row>
    <row r="6" spans="1:18" x14ac:dyDescent="0.25">
      <c r="A6" s="9" t="s">
        <v>9</v>
      </c>
      <c r="B6" s="7">
        <v>12940</v>
      </c>
      <c r="D6" s="12"/>
      <c r="E6" s="1"/>
      <c r="F6" s="1"/>
    </row>
    <row r="7" spans="1:18" x14ac:dyDescent="0.25">
      <c r="A7" s="9" t="s">
        <v>10</v>
      </c>
      <c r="B7" s="7">
        <v>13807</v>
      </c>
      <c r="D7" s="12"/>
      <c r="E7" s="1"/>
      <c r="F7" s="1"/>
    </row>
    <row r="8" spans="1:18" x14ac:dyDescent="0.25">
      <c r="A8" s="9" t="s">
        <v>18</v>
      </c>
      <c r="B8" s="7">
        <v>13898</v>
      </c>
      <c r="D8" s="12"/>
      <c r="E8" s="1"/>
      <c r="F8" s="1"/>
    </row>
    <row r="9" spans="1:18" x14ac:dyDescent="0.25">
      <c r="A9" s="9" t="s">
        <v>19</v>
      </c>
      <c r="B9" s="7">
        <v>11742</v>
      </c>
      <c r="D9" s="12"/>
      <c r="E9" s="1"/>
      <c r="F9" s="1"/>
    </row>
    <row r="10" spans="1:18" x14ac:dyDescent="0.25">
      <c r="A10" s="10" t="s">
        <v>22</v>
      </c>
      <c r="B10" s="33">
        <v>10900</v>
      </c>
      <c r="D10" s="12"/>
      <c r="E10" s="1"/>
      <c r="F10" s="1"/>
    </row>
    <row r="11" spans="1:18" x14ac:dyDescent="0.25">
      <c r="A11" s="61" t="s">
        <v>29</v>
      </c>
      <c r="B11" s="18"/>
      <c r="C11" s="18"/>
      <c r="D11" s="18"/>
      <c r="E11" s="1"/>
      <c r="F11" s="1"/>
      <c r="R11" s="11"/>
    </row>
    <row r="12" spans="1:18" x14ac:dyDescent="0.25">
      <c r="A12" s="60" t="s">
        <v>30</v>
      </c>
      <c r="B12" s="11"/>
      <c r="C12" s="11"/>
      <c r="D12" s="11"/>
      <c r="E12" s="11"/>
      <c r="F12" s="11"/>
      <c r="R12" s="11"/>
    </row>
    <row r="13" spans="1:18" x14ac:dyDescent="0.25">
      <c r="A13" s="19" t="s">
        <v>32</v>
      </c>
      <c r="D13" s="11"/>
      <c r="E13" s="11"/>
      <c r="F13" s="11"/>
    </row>
    <row r="14" spans="1:18" x14ac:dyDescent="0.25">
      <c r="A14" s="3" t="s">
        <v>17</v>
      </c>
      <c r="B14" s="3" t="s">
        <v>20</v>
      </c>
    </row>
    <row r="15" spans="1:18" x14ac:dyDescent="0.25">
      <c r="A15" s="2" t="s">
        <v>7</v>
      </c>
      <c r="B15" s="24">
        <v>1.8138613861386137</v>
      </c>
    </row>
    <row r="16" spans="1:18" x14ac:dyDescent="0.25">
      <c r="A16" s="9" t="s">
        <v>8</v>
      </c>
      <c r="B16" s="4">
        <v>2.0780974530177425</v>
      </c>
    </row>
    <row r="17" spans="1:2" x14ac:dyDescent="0.25">
      <c r="A17" s="9" t="s">
        <v>6</v>
      </c>
      <c r="B17" s="4">
        <v>2.0535250945214618</v>
      </c>
    </row>
    <row r="18" spans="1:2" x14ac:dyDescent="0.25">
      <c r="A18" s="9" t="s">
        <v>9</v>
      </c>
      <c r="B18" s="4">
        <v>2.167784212130448</v>
      </c>
    </row>
    <row r="19" spans="1:2" x14ac:dyDescent="0.25">
      <c r="A19" s="9" t="s">
        <v>10</v>
      </c>
      <c r="B19" s="4">
        <v>2.2646553370250144</v>
      </c>
    </row>
    <row r="20" spans="1:2" x14ac:dyDescent="0.25">
      <c r="A20" s="9" t="s">
        <v>18</v>
      </c>
      <c r="B20" s="4">
        <v>2.3117105878683923</v>
      </c>
    </row>
    <row r="21" spans="1:2" x14ac:dyDescent="0.25">
      <c r="A21" s="9" t="s">
        <v>19</v>
      </c>
      <c r="B21" s="4">
        <v>2.9129886506935687</v>
      </c>
    </row>
    <row r="22" spans="1:2" x14ac:dyDescent="0.25">
      <c r="A22" s="10" t="s">
        <v>22</v>
      </c>
      <c r="B22" s="25">
        <v>3</v>
      </c>
    </row>
    <row r="23" spans="1:2" x14ac:dyDescent="0.25">
      <c r="A23" s="61" t="s">
        <v>29</v>
      </c>
    </row>
    <row r="24" spans="1:2" x14ac:dyDescent="0.25">
      <c r="A24" s="60" t="s">
        <v>30</v>
      </c>
    </row>
    <row r="25" spans="1:2" x14ac:dyDescent="0.25">
      <c r="A25" s="19" t="s">
        <v>33</v>
      </c>
    </row>
    <row r="26" spans="1:2" x14ac:dyDescent="0.25">
      <c r="A26" s="3" t="s">
        <v>17</v>
      </c>
      <c r="B26" s="3" t="s">
        <v>20</v>
      </c>
    </row>
    <row r="27" spans="1:2" x14ac:dyDescent="0.25">
      <c r="A27" s="2" t="s">
        <v>7</v>
      </c>
      <c r="B27" s="24">
        <v>2.9267326732673271</v>
      </c>
    </row>
    <row r="28" spans="1:2" x14ac:dyDescent="0.25">
      <c r="A28" s="9" t="s">
        <v>8</v>
      </c>
      <c r="B28" s="4">
        <v>3.2896957875389177</v>
      </c>
    </row>
    <row r="29" spans="1:2" x14ac:dyDescent="0.25">
      <c r="A29" s="9" t="s">
        <v>6</v>
      </c>
      <c r="B29" s="4">
        <v>3.1284750537474979</v>
      </c>
    </row>
    <row r="30" spans="1:2" x14ac:dyDescent="0.25">
      <c r="A30" s="9" t="s">
        <v>9</v>
      </c>
      <c r="B30" s="4">
        <v>3.2535812252362089</v>
      </c>
    </row>
    <row r="31" spans="1:2" x14ac:dyDescent="0.25">
      <c r="A31" s="9" t="s">
        <v>10</v>
      </c>
      <c r="B31" s="4">
        <v>3.5325568073324423</v>
      </c>
    </row>
    <row r="32" spans="1:2" x14ac:dyDescent="0.25">
      <c r="A32" s="9" t="s">
        <v>18</v>
      </c>
      <c r="B32" s="4">
        <v>3.453921721503197</v>
      </c>
    </row>
    <row r="33" spans="1:2" x14ac:dyDescent="0.25">
      <c r="A33" s="9" t="s">
        <v>19</v>
      </c>
      <c r="B33" s="4">
        <v>4.2496847414880206</v>
      </c>
    </row>
    <row r="34" spans="1:2" x14ac:dyDescent="0.25">
      <c r="A34" s="10" t="s">
        <v>22</v>
      </c>
      <c r="B34" s="40">
        <v>4.2</v>
      </c>
    </row>
    <row r="35" spans="1:2" x14ac:dyDescent="0.25">
      <c r="A35" s="61" t="s">
        <v>29</v>
      </c>
    </row>
    <row r="36" spans="1:2" x14ac:dyDescent="0.25">
      <c r="A36" s="60" t="s">
        <v>30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5"/>
  <sheetViews>
    <sheetView zoomScale="80" zoomScaleNormal="80" workbookViewId="0">
      <selection activeCell="J24" sqref="J24"/>
    </sheetView>
  </sheetViews>
  <sheetFormatPr baseColWidth="10" defaultRowHeight="15" x14ac:dyDescent="0.25"/>
  <cols>
    <col min="1" max="1" width="11.85546875" customWidth="1"/>
    <col min="2" max="2" width="8.5703125" customWidth="1"/>
    <col min="3" max="3" width="8.140625" customWidth="1"/>
    <col min="4" max="5" width="8.28515625" customWidth="1"/>
    <col min="6" max="6" width="8.140625" customWidth="1"/>
    <col min="7" max="7" width="8.28515625" customWidth="1"/>
    <col min="8" max="9" width="8.140625" customWidth="1"/>
    <col min="10" max="25" width="9.7109375" customWidth="1"/>
    <col min="26" max="34" width="6.28515625" customWidth="1"/>
    <col min="35" max="35" width="12.7109375" customWidth="1"/>
    <col min="36" max="42" width="9.7109375" customWidth="1"/>
  </cols>
  <sheetData>
    <row r="1" spans="1:25" x14ac:dyDescent="0.25">
      <c r="L1">
        <v>2007</v>
      </c>
      <c r="M1">
        <v>2010</v>
      </c>
      <c r="N1">
        <v>2014</v>
      </c>
      <c r="U1">
        <v>2007</v>
      </c>
      <c r="V1">
        <v>2010</v>
      </c>
      <c r="W1">
        <v>2014</v>
      </c>
    </row>
    <row r="2" spans="1:25" x14ac:dyDescent="0.25">
      <c r="A2" s="26" t="s">
        <v>43</v>
      </c>
      <c r="B2" s="11"/>
      <c r="C2" s="11"/>
      <c r="D2" s="11"/>
      <c r="E2" s="11"/>
      <c r="F2" s="11"/>
      <c r="G2" s="11"/>
      <c r="K2" s="21" t="s">
        <v>2</v>
      </c>
      <c r="L2">
        <v>4117</v>
      </c>
      <c r="M2">
        <v>4276</v>
      </c>
      <c r="N2">
        <v>5149</v>
      </c>
      <c r="T2" s="22" t="s">
        <v>0</v>
      </c>
      <c r="U2">
        <v>9067</v>
      </c>
      <c r="V2">
        <v>9350</v>
      </c>
      <c r="W2">
        <v>9864</v>
      </c>
    </row>
    <row r="3" spans="1:25" x14ac:dyDescent="0.25">
      <c r="A3" s="29" t="s">
        <v>21</v>
      </c>
      <c r="B3" s="30">
        <v>2007</v>
      </c>
      <c r="C3" s="30">
        <v>2008</v>
      </c>
      <c r="D3" s="30">
        <v>2009</v>
      </c>
      <c r="E3" s="30">
        <v>2010</v>
      </c>
      <c r="F3" s="30">
        <v>2011</v>
      </c>
      <c r="G3" s="30">
        <v>2012</v>
      </c>
      <c r="H3" s="30">
        <v>2013</v>
      </c>
      <c r="I3" s="30">
        <v>2014</v>
      </c>
      <c r="K3" s="22" t="s">
        <v>12</v>
      </c>
      <c r="L3">
        <v>1085</v>
      </c>
      <c r="M3">
        <v>1406</v>
      </c>
      <c r="N3">
        <v>1162</v>
      </c>
      <c r="T3" s="22" t="s">
        <v>1</v>
      </c>
      <c r="U3">
        <v>511</v>
      </c>
      <c r="V3">
        <v>640</v>
      </c>
      <c r="W3">
        <v>619</v>
      </c>
    </row>
    <row r="4" spans="1:25" x14ac:dyDescent="0.25">
      <c r="A4" s="20" t="s">
        <v>5</v>
      </c>
      <c r="B4" s="8">
        <f t="shared" ref="B4:I4" si="0">SUM(B5:B14)</f>
        <v>25250</v>
      </c>
      <c r="C4" s="8">
        <f t="shared" si="0"/>
        <v>26659</v>
      </c>
      <c r="D4" s="8">
        <f t="shared" si="0"/>
        <v>26978</v>
      </c>
      <c r="E4" s="8">
        <f t="shared" si="0"/>
        <v>26248</v>
      </c>
      <c r="F4" s="8">
        <f t="shared" si="0"/>
        <v>26185</v>
      </c>
      <c r="G4" s="8">
        <f t="shared" si="0"/>
        <v>25652</v>
      </c>
      <c r="H4" s="8">
        <f t="shared" si="0"/>
        <v>23790</v>
      </c>
      <c r="I4" s="8">
        <f t="shared" si="0"/>
        <v>24649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x14ac:dyDescent="0.25">
      <c r="A5" s="21" t="s">
        <v>2</v>
      </c>
      <c r="B5" s="6">
        <f>5202-1085</f>
        <v>4117</v>
      </c>
      <c r="C5" s="6">
        <f>5530-1270</f>
        <v>4260</v>
      </c>
      <c r="D5" s="6">
        <f>5661-1342</f>
        <v>4319</v>
      </c>
      <c r="E5" s="6">
        <f>5682-1406</f>
        <v>4276</v>
      </c>
      <c r="F5" s="6">
        <f>6745-1783</f>
        <v>4962</v>
      </c>
      <c r="G5" s="6">
        <f>6923-1856</f>
        <v>5067</v>
      </c>
      <c r="H5" s="6">
        <f>5451-297</f>
        <v>5154</v>
      </c>
      <c r="I5" s="6">
        <v>5149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22" t="s">
        <v>12</v>
      </c>
      <c r="B6" s="7">
        <v>1085</v>
      </c>
      <c r="C6" s="7">
        <v>1270</v>
      </c>
      <c r="D6" s="7">
        <v>1342</v>
      </c>
      <c r="E6" s="7">
        <v>1406</v>
      </c>
      <c r="F6" s="7">
        <v>1783</v>
      </c>
      <c r="G6" s="7">
        <v>1856</v>
      </c>
      <c r="H6" s="7">
        <v>297</v>
      </c>
      <c r="I6" s="7">
        <v>1162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22" t="s">
        <v>3</v>
      </c>
      <c r="B7" s="7">
        <f>4285-177</f>
        <v>4108</v>
      </c>
      <c r="C7" s="7">
        <f>4349-196</f>
        <v>4153</v>
      </c>
      <c r="D7" s="7">
        <f>4381-207</f>
        <v>4174</v>
      </c>
      <c r="E7" s="7">
        <f>4250-168</f>
        <v>4082</v>
      </c>
      <c r="F7" s="7">
        <f>4455-165</f>
        <v>4290</v>
      </c>
      <c r="G7" s="7">
        <f>4373-188</f>
        <v>4185</v>
      </c>
      <c r="H7" s="7">
        <f>4267-134</f>
        <v>4133</v>
      </c>
      <c r="I7" s="7">
        <v>3968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22" t="s">
        <v>13</v>
      </c>
      <c r="B8" s="7">
        <v>64</v>
      </c>
      <c r="C8" s="7">
        <v>81</v>
      </c>
      <c r="D8" s="7">
        <v>87</v>
      </c>
      <c r="E8" s="7">
        <v>53</v>
      </c>
      <c r="F8" s="7">
        <v>34</v>
      </c>
      <c r="G8" s="7">
        <v>41</v>
      </c>
      <c r="H8" s="7">
        <v>41</v>
      </c>
      <c r="I8" s="7">
        <v>64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16" t="s">
        <v>16</v>
      </c>
      <c r="B9" s="7">
        <v>113</v>
      </c>
      <c r="C9" s="7">
        <v>115</v>
      </c>
      <c r="D9" s="7">
        <v>120</v>
      </c>
      <c r="E9" s="7">
        <v>115</v>
      </c>
      <c r="F9" s="7">
        <v>131</v>
      </c>
      <c r="G9" s="7">
        <v>147</v>
      </c>
      <c r="H9" s="7">
        <v>134</v>
      </c>
      <c r="I9" s="7">
        <v>132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22" t="s">
        <v>4</v>
      </c>
      <c r="B10" s="7">
        <f>6185-3787</f>
        <v>2398</v>
      </c>
      <c r="C10" s="7">
        <f>6535-4216</f>
        <v>2319</v>
      </c>
      <c r="D10" s="7">
        <f>6487-4189</f>
        <v>2298</v>
      </c>
      <c r="E10" s="7">
        <f>6326-4177</f>
        <v>2149</v>
      </c>
      <c r="F10" s="7">
        <f>4789-2880</f>
        <v>1909</v>
      </c>
      <c r="G10" s="7">
        <f>4090-2017</f>
        <v>2073</v>
      </c>
      <c r="H10" s="7">
        <f>1993-29</f>
        <v>1964</v>
      </c>
      <c r="I10" s="7">
        <v>1873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22" t="s">
        <v>14</v>
      </c>
      <c r="B11" s="7">
        <v>3701</v>
      </c>
      <c r="C11" s="7">
        <v>4148</v>
      </c>
      <c r="D11" s="7">
        <v>4127</v>
      </c>
      <c r="E11" s="7">
        <v>4134</v>
      </c>
      <c r="F11" s="7">
        <v>2826</v>
      </c>
      <c r="G11" s="7">
        <v>1975</v>
      </c>
      <c r="H11" s="7">
        <v>1660</v>
      </c>
      <c r="I11" s="7">
        <v>1787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23" t="s">
        <v>15</v>
      </c>
      <c r="B12" s="7">
        <v>86</v>
      </c>
      <c r="C12" s="7">
        <v>68</v>
      </c>
      <c r="D12" s="7">
        <v>62</v>
      </c>
      <c r="E12" s="7">
        <v>43</v>
      </c>
      <c r="F12" s="7">
        <v>54</v>
      </c>
      <c r="G12" s="7">
        <v>42</v>
      </c>
      <c r="H12" s="7">
        <v>29</v>
      </c>
      <c r="I12" s="7">
        <v>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22" t="s">
        <v>0</v>
      </c>
      <c r="B13" s="7">
        <v>9067</v>
      </c>
      <c r="C13" s="7">
        <v>9751</v>
      </c>
      <c r="D13" s="7">
        <v>9773</v>
      </c>
      <c r="E13" s="7">
        <v>9350</v>
      </c>
      <c r="F13" s="7">
        <v>9466</v>
      </c>
      <c r="G13" s="7">
        <v>9626</v>
      </c>
      <c r="H13" s="7">
        <v>9713</v>
      </c>
      <c r="I13" s="7">
        <v>9864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22" t="s">
        <v>1</v>
      </c>
      <c r="B14" s="7">
        <v>511</v>
      </c>
      <c r="C14" s="7">
        <v>494</v>
      </c>
      <c r="D14" s="7">
        <v>676</v>
      </c>
      <c r="E14" s="7">
        <v>640</v>
      </c>
      <c r="F14" s="7">
        <v>730</v>
      </c>
      <c r="G14" s="7">
        <v>640</v>
      </c>
      <c r="H14" s="7">
        <v>665</v>
      </c>
      <c r="I14" s="7">
        <v>619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61" t="s">
        <v>29</v>
      </c>
      <c r="B15" s="18"/>
      <c r="C15" s="18"/>
      <c r="D15" s="18"/>
      <c r="E15" s="18"/>
      <c r="F15" s="18"/>
      <c r="G15" s="18"/>
      <c r="H15" s="18"/>
      <c r="I15" s="1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62" t="s">
        <v>30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 t="s">
        <v>24</v>
      </c>
      <c r="U16" s="11"/>
      <c r="V16" s="11"/>
      <c r="W16" s="11"/>
      <c r="X16" s="11"/>
      <c r="Y16" s="11"/>
    </row>
    <row r="17" spans="1:42" x14ac:dyDescent="0.25">
      <c r="A17" s="11"/>
      <c r="B17" s="47">
        <v>2007</v>
      </c>
      <c r="C17" s="47">
        <v>2010</v>
      </c>
      <c r="D17" s="47">
        <v>2014</v>
      </c>
      <c r="E17" s="11"/>
      <c r="F17" s="11"/>
      <c r="G17" s="11"/>
      <c r="H17" s="11"/>
      <c r="I17" s="11"/>
      <c r="J17" s="11"/>
      <c r="K17" s="11"/>
      <c r="L17" s="11">
        <v>2007</v>
      </c>
      <c r="M17" s="11">
        <v>2010</v>
      </c>
      <c r="N17" s="11">
        <v>2014</v>
      </c>
      <c r="O17" s="11"/>
      <c r="P17" s="11"/>
      <c r="Q17" s="11"/>
      <c r="R17" s="11"/>
      <c r="S17" s="11">
        <v>2007</v>
      </c>
      <c r="T17" s="11">
        <v>25250</v>
      </c>
      <c r="U17" s="11"/>
      <c r="V17" s="11"/>
      <c r="W17" s="11"/>
      <c r="X17" s="11"/>
      <c r="Y17" s="11"/>
      <c r="AI17" s="11"/>
      <c r="AJ17" s="11"/>
      <c r="AK17" s="11"/>
      <c r="AL17" s="11"/>
      <c r="AM17" s="11"/>
      <c r="AN17" s="11"/>
      <c r="AO17" s="11"/>
      <c r="AP17" s="11"/>
    </row>
    <row r="18" spans="1:42" x14ac:dyDescent="0.25">
      <c r="A18" s="22" t="s">
        <v>4</v>
      </c>
      <c r="B18" s="47">
        <v>2398</v>
      </c>
      <c r="C18" s="47">
        <v>2149</v>
      </c>
      <c r="D18" s="47">
        <v>1873</v>
      </c>
      <c r="E18" s="11"/>
      <c r="F18" s="11"/>
      <c r="G18" s="11"/>
      <c r="H18" s="11"/>
      <c r="I18" s="11"/>
      <c r="J18" s="11"/>
      <c r="K18" s="22" t="s">
        <v>3</v>
      </c>
      <c r="L18" s="11">
        <v>4108</v>
      </c>
      <c r="M18" s="11">
        <v>4082</v>
      </c>
      <c r="N18" s="11">
        <v>3968</v>
      </c>
      <c r="O18" s="11"/>
      <c r="P18" s="11"/>
      <c r="Q18" s="11"/>
      <c r="R18" s="11"/>
      <c r="S18" s="11">
        <v>2010</v>
      </c>
      <c r="T18" s="11">
        <v>26248</v>
      </c>
      <c r="U18" s="11"/>
      <c r="V18" s="11"/>
      <c r="W18" s="11"/>
      <c r="X18" s="11"/>
      <c r="Y18" s="11"/>
      <c r="AI18" s="11"/>
      <c r="AJ18" s="11"/>
      <c r="AK18" s="11"/>
      <c r="AL18" s="11"/>
      <c r="AM18" s="11"/>
      <c r="AN18" s="11"/>
      <c r="AO18" s="11"/>
      <c r="AP18" s="11"/>
    </row>
    <row r="19" spans="1:42" x14ac:dyDescent="0.25">
      <c r="A19" s="22" t="s">
        <v>14</v>
      </c>
      <c r="B19" s="47">
        <v>3701</v>
      </c>
      <c r="C19" s="47">
        <v>4134</v>
      </c>
      <c r="D19" s="47">
        <v>1787</v>
      </c>
      <c r="E19" s="11"/>
      <c r="F19" s="11"/>
      <c r="G19" s="11"/>
      <c r="H19" s="11"/>
      <c r="I19" s="11"/>
      <c r="J19" s="11"/>
      <c r="K19" s="22" t="s">
        <v>13</v>
      </c>
      <c r="L19" s="11">
        <v>64</v>
      </c>
      <c r="M19" s="11">
        <v>53</v>
      </c>
      <c r="N19" s="11">
        <v>64</v>
      </c>
      <c r="O19" s="11"/>
      <c r="P19" s="11"/>
      <c r="Q19" s="11"/>
      <c r="R19" s="11"/>
      <c r="S19" s="11">
        <v>2015</v>
      </c>
      <c r="T19" s="11">
        <v>24649</v>
      </c>
      <c r="U19" s="11"/>
      <c r="V19" s="11"/>
      <c r="W19" s="11"/>
      <c r="X19" s="11"/>
      <c r="Y19" s="11"/>
      <c r="AI19" s="11"/>
      <c r="AJ19" s="11"/>
      <c r="AK19" s="11"/>
      <c r="AL19" s="11"/>
      <c r="AM19" s="11"/>
      <c r="AN19" s="11"/>
      <c r="AO19" s="11"/>
      <c r="AP19" s="11"/>
    </row>
    <row r="20" spans="1:42" x14ac:dyDescent="0.25">
      <c r="A20" s="23" t="s">
        <v>15</v>
      </c>
      <c r="B20" s="47">
        <v>86</v>
      </c>
      <c r="C20" s="47">
        <v>43</v>
      </c>
      <c r="D20" s="47">
        <v>31</v>
      </c>
      <c r="E20" s="11"/>
      <c r="F20" s="11"/>
      <c r="G20" s="11"/>
      <c r="H20" s="11"/>
      <c r="I20" s="11"/>
      <c r="J20" s="11"/>
      <c r="K20" s="16" t="s">
        <v>16</v>
      </c>
      <c r="L20" s="46">
        <v>113</v>
      </c>
      <c r="M20" s="46">
        <v>115</v>
      </c>
      <c r="N20" s="46">
        <v>132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AI20" s="11"/>
      <c r="AJ20" s="11"/>
      <c r="AK20" s="11"/>
      <c r="AL20" s="11"/>
      <c r="AM20" s="11"/>
      <c r="AN20" s="11"/>
      <c r="AO20" s="11"/>
      <c r="AP20" s="11"/>
    </row>
    <row r="21" spans="1:42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AI21" s="11"/>
      <c r="AJ21" s="11"/>
      <c r="AK21" s="11"/>
      <c r="AL21" s="11"/>
      <c r="AM21" s="11"/>
      <c r="AN21" s="11"/>
      <c r="AO21" s="11"/>
      <c r="AP21" s="11"/>
    </row>
    <row r="22" spans="1:42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AI22" s="11"/>
      <c r="AJ22" s="11"/>
      <c r="AK22" s="11"/>
      <c r="AL22" s="11"/>
      <c r="AM22" s="11"/>
      <c r="AN22" s="11"/>
      <c r="AO22" s="11"/>
      <c r="AP22" s="11"/>
    </row>
    <row r="23" spans="1:4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AI23" s="11"/>
      <c r="AJ23" s="11"/>
      <c r="AK23" s="11"/>
      <c r="AL23" s="11"/>
      <c r="AM23" s="11"/>
      <c r="AN23" s="11"/>
      <c r="AO23" s="11"/>
      <c r="AP23" s="11"/>
    </row>
    <row r="24" spans="1:4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AI24" s="11"/>
      <c r="AJ24" s="11"/>
      <c r="AK24" s="11"/>
      <c r="AL24" s="11"/>
      <c r="AM24" s="11"/>
      <c r="AN24" s="11"/>
      <c r="AO24" s="11"/>
      <c r="AP24" s="11"/>
    </row>
    <row r="25" spans="1:4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AI25" s="11"/>
      <c r="AJ25" s="11"/>
      <c r="AK25" s="11"/>
      <c r="AL25" s="11"/>
      <c r="AM25" s="11"/>
      <c r="AN25" s="11"/>
      <c r="AO25" s="11"/>
      <c r="AP25" s="11"/>
    </row>
    <row r="26" spans="1:42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AI26" s="11"/>
      <c r="AJ26" s="11"/>
      <c r="AK26" s="11"/>
      <c r="AL26" s="11"/>
      <c r="AM26" s="11"/>
      <c r="AN26" s="11"/>
      <c r="AO26" s="11"/>
      <c r="AP26" s="11"/>
    </row>
    <row r="27" spans="1:42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AI27" s="11"/>
      <c r="AJ27" s="11"/>
      <c r="AK27" s="11"/>
      <c r="AL27" s="11"/>
      <c r="AM27" s="11"/>
      <c r="AN27" s="11"/>
      <c r="AO27" s="11"/>
      <c r="AP27" s="11"/>
    </row>
    <row r="28" spans="1:42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AI28" s="11"/>
      <c r="AJ28" s="11"/>
      <c r="AK28" s="11"/>
      <c r="AL28" s="11"/>
      <c r="AM28" s="11"/>
      <c r="AN28" s="11"/>
      <c r="AO28" s="11"/>
      <c r="AP28" s="11"/>
    </row>
    <row r="29" spans="1:4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AI29" s="11"/>
      <c r="AJ29" s="11"/>
      <c r="AK29" s="11"/>
      <c r="AL29" s="11"/>
      <c r="AM29" s="11"/>
      <c r="AN29" s="11"/>
      <c r="AO29" s="11"/>
      <c r="AP29" s="11"/>
    </row>
    <row r="30" spans="1:42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AI30" s="11"/>
      <c r="AJ30" s="11"/>
      <c r="AK30" s="11"/>
      <c r="AL30" s="11"/>
      <c r="AM30" s="11"/>
      <c r="AN30" s="11"/>
      <c r="AO30" s="11"/>
      <c r="AP30" s="11"/>
    </row>
    <row r="31" spans="1:42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AI31" s="11"/>
      <c r="AJ31" s="11"/>
      <c r="AK31" s="11"/>
      <c r="AL31" s="11"/>
      <c r="AM31" s="11"/>
      <c r="AN31" s="11"/>
      <c r="AO31" s="11"/>
      <c r="AP31" s="11"/>
    </row>
    <row r="32" spans="1:42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AI32" s="11"/>
      <c r="AJ32" s="11"/>
      <c r="AK32" s="11"/>
      <c r="AL32" s="11"/>
      <c r="AM32" s="11"/>
      <c r="AN32" s="11"/>
      <c r="AO32" s="11"/>
      <c r="AP32" s="11"/>
    </row>
    <row r="33" spans="1:42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AI33" s="11"/>
      <c r="AJ33" s="11"/>
      <c r="AK33" s="11"/>
      <c r="AL33" s="11"/>
      <c r="AM33" s="11"/>
      <c r="AN33" s="11"/>
      <c r="AO33" s="11"/>
      <c r="AP33" s="11"/>
    </row>
    <row r="34" spans="1:42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AI34" s="11"/>
      <c r="AJ34" s="11"/>
      <c r="AK34" s="11"/>
      <c r="AL34" s="11"/>
      <c r="AM34" s="11"/>
      <c r="AN34" s="11"/>
      <c r="AO34" s="11"/>
      <c r="AP34" s="11"/>
    </row>
    <row r="35" spans="1:4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AI35" s="11"/>
      <c r="AJ35" s="11"/>
      <c r="AK35" s="11"/>
      <c r="AL35" s="11"/>
      <c r="AM35" s="11"/>
      <c r="AN35" s="11"/>
      <c r="AO35" s="11"/>
      <c r="AP35" s="11"/>
    </row>
    <row r="36" spans="1:4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AI36" s="11"/>
      <c r="AJ36" s="11"/>
      <c r="AK36" s="11"/>
      <c r="AL36" s="11"/>
      <c r="AM36" s="11"/>
      <c r="AN36" s="11"/>
      <c r="AO36" s="11"/>
      <c r="AP36" s="11"/>
    </row>
    <row r="37" spans="1:4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AI37" s="11"/>
      <c r="AJ37" s="11"/>
      <c r="AK37" s="11"/>
      <c r="AL37" s="11"/>
      <c r="AM37" s="11"/>
      <c r="AN37" s="11"/>
      <c r="AO37" s="11"/>
      <c r="AP37" s="11"/>
    </row>
    <row r="38" spans="1:4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AI38" s="11"/>
      <c r="AJ38" s="11"/>
      <c r="AK38" s="11"/>
      <c r="AL38" s="11"/>
      <c r="AM38" s="11"/>
      <c r="AN38" s="11"/>
      <c r="AO38" s="11"/>
      <c r="AP38" s="11"/>
    </row>
    <row r="39" spans="1:42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AI39" s="11"/>
      <c r="AJ39" s="11"/>
      <c r="AK39" s="11"/>
      <c r="AL39" s="11"/>
      <c r="AM39" s="11"/>
      <c r="AN39" s="11"/>
      <c r="AO39" s="11"/>
      <c r="AP39" s="11"/>
    </row>
    <row r="40" spans="1:42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AI40" s="11"/>
      <c r="AJ40" s="11"/>
      <c r="AK40" s="11"/>
      <c r="AL40" s="11"/>
      <c r="AM40" s="11"/>
      <c r="AN40" s="11"/>
      <c r="AO40" s="11"/>
      <c r="AP40" s="11"/>
    </row>
    <row r="41" spans="1:42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AI41" s="11"/>
      <c r="AJ41" s="11"/>
      <c r="AK41" s="11"/>
      <c r="AL41" s="11"/>
      <c r="AM41" s="11"/>
      <c r="AN41" s="11"/>
      <c r="AO41" s="11"/>
      <c r="AP41" s="11"/>
    </row>
    <row r="42" spans="1:42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AI42" s="11"/>
      <c r="AJ42" s="11"/>
      <c r="AK42" s="11"/>
      <c r="AL42" s="11"/>
      <c r="AM42" s="11"/>
      <c r="AN42" s="11"/>
      <c r="AO42" s="11"/>
      <c r="AP42" s="11"/>
    </row>
    <row r="43" spans="1:42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AI43" s="11"/>
      <c r="AJ43" s="11"/>
      <c r="AK43" s="11"/>
      <c r="AL43" s="11"/>
      <c r="AM43" s="11"/>
      <c r="AN43" s="11"/>
      <c r="AO43" s="11"/>
      <c r="AP43" s="11"/>
    </row>
    <row r="44" spans="1:42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AI44" s="11"/>
      <c r="AJ44" s="11"/>
      <c r="AK44" s="11"/>
      <c r="AL44" s="11"/>
      <c r="AM44" s="11"/>
      <c r="AN44" s="11"/>
      <c r="AO44" s="11"/>
      <c r="AP44" s="11"/>
    </row>
    <row r="45" spans="1:42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AI45" s="11"/>
      <c r="AJ45" s="11"/>
      <c r="AK45" s="11"/>
      <c r="AL45" s="11"/>
      <c r="AM45" s="11"/>
      <c r="AN45" s="11"/>
      <c r="AO45" s="11"/>
      <c r="AP45" s="11"/>
    </row>
    <row r="46" spans="1:42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AI46" s="11"/>
      <c r="AJ46" s="11"/>
      <c r="AK46" s="11"/>
      <c r="AL46" s="11"/>
      <c r="AM46" s="11"/>
      <c r="AN46" s="11"/>
      <c r="AO46" s="11"/>
      <c r="AP46" s="11"/>
    </row>
    <row r="47" spans="1:42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AI47" s="11"/>
      <c r="AJ47" s="11"/>
      <c r="AK47" s="11"/>
      <c r="AL47" s="11"/>
      <c r="AM47" s="11"/>
      <c r="AN47" s="11"/>
      <c r="AO47" s="11"/>
      <c r="AP47" s="11"/>
    </row>
    <row r="48" spans="1:42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AI48" s="11"/>
      <c r="AJ48" s="11"/>
      <c r="AK48" s="11"/>
      <c r="AL48" s="11"/>
      <c r="AM48" s="11"/>
      <c r="AN48" s="11"/>
      <c r="AO48" s="11"/>
      <c r="AP48" s="11"/>
    </row>
    <row r="49" spans="1:44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AI49" s="11"/>
      <c r="AJ49" s="11"/>
      <c r="AK49" s="11"/>
      <c r="AL49" s="11"/>
      <c r="AM49" s="11"/>
      <c r="AN49" s="11"/>
      <c r="AO49" s="11"/>
      <c r="AP49" s="11"/>
    </row>
    <row r="50" spans="1:44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AI50" s="11"/>
      <c r="AJ50" s="11"/>
      <c r="AK50" s="11"/>
      <c r="AL50" s="11"/>
      <c r="AM50" s="11"/>
      <c r="AN50" s="11"/>
      <c r="AO50" s="11"/>
      <c r="AP50" s="11"/>
    </row>
    <row r="51" spans="1:44" x14ac:dyDescent="0.25">
      <c r="AI51" s="26" t="s">
        <v>23</v>
      </c>
      <c r="AJ51" s="11"/>
      <c r="AK51" s="11"/>
      <c r="AL51" s="11"/>
      <c r="AM51" s="11"/>
      <c r="AN51" s="11"/>
      <c r="AO51" s="11"/>
    </row>
    <row r="52" spans="1:44" x14ac:dyDescent="0.25"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AI52" s="29"/>
      <c r="AJ52" s="30">
        <v>2007</v>
      </c>
      <c r="AK52" s="30">
        <v>2008</v>
      </c>
      <c r="AL52" s="30">
        <v>2009</v>
      </c>
      <c r="AM52" s="30">
        <v>2010</v>
      </c>
      <c r="AN52" s="31">
        <v>2011</v>
      </c>
      <c r="AO52" s="30">
        <v>2012</v>
      </c>
      <c r="AP52" s="30">
        <v>2013</v>
      </c>
      <c r="AQ52" s="30">
        <v>2013</v>
      </c>
    </row>
    <row r="53" spans="1:44" x14ac:dyDescent="0.25"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AI53" s="20" t="s">
        <v>5</v>
      </c>
      <c r="AJ53" s="5">
        <v>666</v>
      </c>
      <c r="AK53" s="5">
        <v>681</v>
      </c>
      <c r="AL53" s="5">
        <v>689</v>
      </c>
      <c r="AM53" s="5">
        <v>687</v>
      </c>
      <c r="AN53" s="5">
        <v>698</v>
      </c>
      <c r="AO53" s="5">
        <v>691</v>
      </c>
      <c r="AP53" s="5">
        <v>689</v>
      </c>
      <c r="AQ53" s="41">
        <v>673</v>
      </c>
      <c r="AR53" s="15"/>
    </row>
    <row r="54" spans="1:44" x14ac:dyDescent="0.25"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AI54" s="21" t="s">
        <v>2</v>
      </c>
      <c r="AJ54" s="27">
        <v>207.8027397260274</v>
      </c>
      <c r="AK54" s="27">
        <v>210.57260273972602</v>
      </c>
      <c r="AL54" s="27">
        <v>210.00821917808219</v>
      </c>
      <c r="AM54" s="27">
        <v>208.00821917808219</v>
      </c>
      <c r="AN54" s="27">
        <v>209.96438356164384</v>
      </c>
      <c r="AO54" s="27">
        <v>203.54794520547946</v>
      </c>
      <c r="AP54" s="27">
        <v>202.99726027397261</v>
      </c>
      <c r="AQ54" s="42">
        <v>190</v>
      </c>
    </row>
    <row r="55" spans="1:44" x14ac:dyDescent="0.25"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AI55" s="22" t="s">
        <v>12</v>
      </c>
      <c r="AJ55" s="17">
        <v>27</v>
      </c>
      <c r="AK55" s="17">
        <v>27.073972602739726</v>
      </c>
      <c r="AL55" s="17">
        <v>27</v>
      </c>
      <c r="AM55" s="17">
        <v>27</v>
      </c>
      <c r="AN55" s="17">
        <v>27</v>
      </c>
      <c r="AO55" s="17">
        <v>24.065753424657533</v>
      </c>
      <c r="AP55" s="17">
        <v>24</v>
      </c>
      <c r="AQ55" s="43">
        <v>23</v>
      </c>
    </row>
    <row r="56" spans="1:44" x14ac:dyDescent="0.25"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AI56" s="22" t="s">
        <v>3</v>
      </c>
      <c r="AJ56" s="17">
        <v>160</v>
      </c>
      <c r="AK56" s="17">
        <v>160.43835616438355</v>
      </c>
      <c r="AL56" s="17">
        <v>160.06027397260274</v>
      </c>
      <c r="AM56" s="17">
        <v>160.0054794520548</v>
      </c>
      <c r="AN56" s="17">
        <v>160.03287671232877</v>
      </c>
      <c r="AO56" s="17">
        <v>160.43835616438355</v>
      </c>
      <c r="AP56" s="17">
        <v>160.00273972602739</v>
      </c>
      <c r="AQ56" s="32">
        <v>160</v>
      </c>
    </row>
    <row r="57" spans="1:44" x14ac:dyDescent="0.25"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AI57" s="22" t="s">
        <v>13</v>
      </c>
      <c r="AJ57" s="17">
        <v>4.493150684931507</v>
      </c>
      <c r="AK57" s="17">
        <v>5.5671232876712331</v>
      </c>
      <c r="AL57" s="17">
        <v>6</v>
      </c>
      <c r="AM57" s="17">
        <v>6</v>
      </c>
      <c r="AN57" s="17">
        <v>6</v>
      </c>
      <c r="AO57" s="17">
        <v>6.0246575342465754</v>
      </c>
      <c r="AP57" s="17">
        <v>6</v>
      </c>
      <c r="AQ57" s="43">
        <f>2190/365</f>
        <v>6</v>
      </c>
    </row>
    <row r="58" spans="1:44" x14ac:dyDescent="0.25"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AI58" s="16" t="s">
        <v>16</v>
      </c>
      <c r="AJ58" s="17">
        <v>10</v>
      </c>
      <c r="AK58" s="17">
        <v>10.027397260273972</v>
      </c>
      <c r="AL58" s="17">
        <v>10</v>
      </c>
      <c r="AM58" s="17">
        <v>10</v>
      </c>
      <c r="AN58" s="17">
        <v>10</v>
      </c>
      <c r="AO58" s="17">
        <v>10.027397260273972</v>
      </c>
      <c r="AP58" s="17">
        <v>10</v>
      </c>
      <c r="AQ58" s="32">
        <v>10</v>
      </c>
    </row>
    <row r="59" spans="1:44" x14ac:dyDescent="0.25"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AI59" s="22" t="s">
        <v>4</v>
      </c>
      <c r="AJ59" s="17">
        <v>94</v>
      </c>
      <c r="AK59" s="17">
        <v>94.257534246575347</v>
      </c>
      <c r="AL59" s="17">
        <v>94</v>
      </c>
      <c r="AM59" s="17">
        <v>94</v>
      </c>
      <c r="AN59" s="17">
        <v>94</v>
      </c>
      <c r="AO59" s="17">
        <v>94.257534246575347</v>
      </c>
      <c r="AP59" s="17">
        <v>94</v>
      </c>
      <c r="AQ59" s="32">
        <v>91</v>
      </c>
    </row>
    <row r="60" spans="1:44" x14ac:dyDescent="0.25"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AI60" s="22" t="s">
        <v>14</v>
      </c>
      <c r="AJ60" s="17">
        <v>45.989041095890414</v>
      </c>
      <c r="AK60" s="17">
        <v>46.126027397260273</v>
      </c>
      <c r="AL60" s="17">
        <v>46.024657534246572</v>
      </c>
      <c r="AM60" s="17">
        <v>45.904109589041099</v>
      </c>
      <c r="AN60" s="17">
        <v>45.9972602739726</v>
      </c>
      <c r="AO60" s="17">
        <v>46.073972602739723</v>
      </c>
      <c r="AP60" s="17">
        <v>45.978082191780821</v>
      </c>
      <c r="AQ60" s="43">
        <v>38</v>
      </c>
    </row>
    <row r="61" spans="1:44" x14ac:dyDescent="0.25"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AI61" s="23" t="s">
        <v>15</v>
      </c>
      <c r="AJ61" s="17">
        <v>4.0109589041095894</v>
      </c>
      <c r="AK61" s="17">
        <v>4.0136986301369859</v>
      </c>
      <c r="AL61" s="17">
        <v>4.0465753424657533</v>
      </c>
      <c r="AM61" s="17">
        <v>4.095890410958904</v>
      </c>
      <c r="AN61" s="17">
        <v>4.0027397260273974</v>
      </c>
      <c r="AO61" s="17">
        <v>4.0630136986301366</v>
      </c>
      <c r="AP61" s="17">
        <v>4.021917808219178</v>
      </c>
      <c r="AQ61" s="32">
        <v>4</v>
      </c>
    </row>
    <row r="62" spans="1:44" x14ac:dyDescent="0.25"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AI62" s="22" t="s">
        <v>0</v>
      </c>
      <c r="AJ62" s="17">
        <v>93.158904109589045</v>
      </c>
      <c r="AK62" s="17">
        <v>104.82465753424657</v>
      </c>
      <c r="AL62" s="17">
        <v>112.87945205479453</v>
      </c>
      <c r="AM62" s="17">
        <v>112.62739726027397</v>
      </c>
      <c r="AN62" s="17">
        <v>119.34246575342466</v>
      </c>
      <c r="AO62" s="17">
        <v>120.35890410958905</v>
      </c>
      <c r="AP62" s="17">
        <v>120.03013698630137</v>
      </c>
      <c r="AQ62" s="32">
        <v>127</v>
      </c>
    </row>
    <row r="63" spans="1:44" x14ac:dyDescent="0.25"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AI63" s="22" t="s">
        <v>1</v>
      </c>
      <c r="AJ63" s="17">
        <v>19.19178082191781</v>
      </c>
      <c r="AK63" s="17">
        <v>18.112328767123287</v>
      </c>
      <c r="AL63" s="17">
        <v>19.183561643835617</v>
      </c>
      <c r="AM63" s="17">
        <v>19.383561643835616</v>
      </c>
      <c r="AN63" s="17">
        <v>21.80821917808219</v>
      </c>
      <c r="AO63" s="17">
        <v>22.027397260273972</v>
      </c>
      <c r="AP63" s="17">
        <v>21.969863013698632</v>
      </c>
      <c r="AQ63" s="34">
        <v>24</v>
      </c>
    </row>
    <row r="64" spans="1:44" x14ac:dyDescent="0.25">
      <c r="AI64" s="18"/>
      <c r="AJ64" s="18"/>
      <c r="AK64" s="18"/>
      <c r="AL64" s="18"/>
      <c r="AM64" s="18"/>
      <c r="AN64" s="18"/>
      <c r="AO64" s="18"/>
      <c r="AP64" s="18"/>
    </row>
    <row r="65" spans="35:42" x14ac:dyDescent="0.25">
      <c r="AI65" s="11"/>
      <c r="AJ65" s="28"/>
      <c r="AK65" s="28"/>
      <c r="AL65" s="28"/>
      <c r="AM65" s="28"/>
      <c r="AN65" s="28"/>
      <c r="AO65" s="28"/>
      <c r="AP65" s="28"/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A16" sqref="A16"/>
    </sheetView>
  </sheetViews>
  <sheetFormatPr baseColWidth="10" defaultRowHeight="15" x14ac:dyDescent="0.25"/>
  <cols>
    <col min="1" max="1" width="12.28515625" customWidth="1"/>
    <col min="2" max="2" width="8.5703125" customWidth="1"/>
    <col min="3" max="3" width="7.42578125" customWidth="1"/>
    <col min="4" max="4" width="7.5703125" customWidth="1"/>
    <col min="5" max="5" width="8.5703125" customWidth="1"/>
    <col min="6" max="6" width="7.7109375" customWidth="1"/>
    <col min="7" max="7" width="8.42578125" customWidth="1"/>
    <col min="8" max="9" width="8.5703125" customWidth="1"/>
  </cols>
  <sheetData>
    <row r="1" spans="1:22" x14ac:dyDescent="0.25">
      <c r="L1">
        <v>2007</v>
      </c>
      <c r="M1">
        <v>2010</v>
      </c>
      <c r="N1">
        <v>2014</v>
      </c>
      <c r="T1">
        <v>2007</v>
      </c>
      <c r="U1">
        <v>2010</v>
      </c>
      <c r="V1">
        <v>2014</v>
      </c>
    </row>
    <row r="2" spans="1:22" x14ac:dyDescent="0.25">
      <c r="A2" s="26" t="s">
        <v>25</v>
      </c>
      <c r="B2" s="11"/>
      <c r="C2" s="11"/>
      <c r="D2" s="11"/>
      <c r="E2" s="11"/>
      <c r="F2" s="11"/>
      <c r="G2" s="11"/>
      <c r="K2" s="21" t="s">
        <v>2</v>
      </c>
      <c r="L2" s="48">
        <v>54.981014660900755</v>
      </c>
      <c r="M2" s="48">
        <v>62.924278545368331</v>
      </c>
      <c r="N2" s="48">
        <v>88.4</v>
      </c>
      <c r="S2" s="22" t="s">
        <v>3</v>
      </c>
      <c r="T2" s="49">
        <v>73.952054794520549</v>
      </c>
      <c r="U2" s="49">
        <v>81.522893051607824</v>
      </c>
      <c r="V2" s="49">
        <v>81.599999999999994</v>
      </c>
    </row>
    <row r="3" spans="1:22" x14ac:dyDescent="0.25">
      <c r="A3" s="29"/>
      <c r="B3" s="30">
        <v>2007</v>
      </c>
      <c r="C3" s="30">
        <v>2008</v>
      </c>
      <c r="D3" s="30">
        <v>2009</v>
      </c>
      <c r="E3" s="30">
        <v>2010</v>
      </c>
      <c r="F3" s="30">
        <v>2011</v>
      </c>
      <c r="G3" s="30">
        <v>2012</v>
      </c>
      <c r="H3" s="30">
        <v>2013</v>
      </c>
      <c r="I3" s="35">
        <v>2014</v>
      </c>
      <c r="K3" s="22" t="s">
        <v>12</v>
      </c>
      <c r="L3" s="48">
        <v>31.983764586504314</v>
      </c>
      <c r="M3" s="48">
        <v>38.386605783866059</v>
      </c>
      <c r="N3" s="48">
        <v>44.583631591505601</v>
      </c>
      <c r="S3" s="22" t="s">
        <v>13</v>
      </c>
      <c r="T3" s="49">
        <v>92.317073170731717</v>
      </c>
      <c r="U3" s="49">
        <v>94.611872146118728</v>
      </c>
      <c r="V3" s="49">
        <v>96.027397260274</v>
      </c>
    </row>
    <row r="4" spans="1:22" x14ac:dyDescent="0.25">
      <c r="A4" s="22" t="s">
        <v>5</v>
      </c>
      <c r="B4" s="4">
        <v>62.642975621601828</v>
      </c>
      <c r="C4" s="4">
        <v>65.967333145592789</v>
      </c>
      <c r="D4" s="4">
        <v>68.216998795511202</v>
      </c>
      <c r="E4" s="4">
        <v>67.694724920642514</v>
      </c>
      <c r="F4" s="4">
        <v>67.747935830220072</v>
      </c>
      <c r="G4" s="4">
        <v>67.623813810360346</v>
      </c>
      <c r="H4" s="4">
        <v>70.105572896991859</v>
      </c>
      <c r="I4" s="36">
        <f>182122/245539*100</f>
        <v>74.172331075715064</v>
      </c>
      <c r="S4" s="16" t="s">
        <v>16</v>
      </c>
      <c r="T4" s="49">
        <v>67.506849315068493</v>
      </c>
      <c r="U4" s="49">
        <v>79.369863013698634</v>
      </c>
      <c r="V4" s="49">
        <v>74.410958904109606</v>
      </c>
    </row>
    <row r="5" spans="1:22" x14ac:dyDescent="0.25">
      <c r="A5" s="21" t="s">
        <v>2</v>
      </c>
      <c r="B5" s="24">
        <v>54.981014660900755</v>
      </c>
      <c r="C5" s="24">
        <v>56.931523959458232</v>
      </c>
      <c r="D5" s="24">
        <v>60.438599924334333</v>
      </c>
      <c r="E5" s="24">
        <v>62.924278545368331</v>
      </c>
      <c r="F5" s="24">
        <v>69.227657658833195</v>
      </c>
      <c r="G5" s="24">
        <v>68.680261121206001</v>
      </c>
      <c r="H5" s="24">
        <v>75.841498636866675</v>
      </c>
      <c r="I5" s="4">
        <v>88.4</v>
      </c>
    </row>
    <row r="6" spans="1:22" x14ac:dyDescent="0.25">
      <c r="A6" s="22" t="s">
        <v>12</v>
      </c>
      <c r="B6" s="4">
        <v>31.983764586504314</v>
      </c>
      <c r="C6" s="4">
        <v>38.979963570127509</v>
      </c>
      <c r="D6" s="4">
        <v>40.324708269913749</v>
      </c>
      <c r="E6" s="4">
        <v>38.386605783866059</v>
      </c>
      <c r="F6" s="4">
        <v>48.970065956367328</v>
      </c>
      <c r="G6" s="4">
        <v>56.933060109289613</v>
      </c>
      <c r="H6" s="4">
        <v>14.566210045662102</v>
      </c>
      <c r="I6" s="4">
        <f>0.445836315915056*100</f>
        <v>44.583631591505601</v>
      </c>
    </row>
    <row r="7" spans="1:22" x14ac:dyDescent="0.25">
      <c r="A7" s="22" t="s">
        <v>3</v>
      </c>
      <c r="B7" s="4">
        <v>73.952054794520549</v>
      </c>
      <c r="C7" s="4">
        <v>78.364071038251367</v>
      </c>
      <c r="D7" s="4">
        <v>82.878025401389891</v>
      </c>
      <c r="E7" s="4">
        <v>81.522893051607824</v>
      </c>
      <c r="F7" s="4">
        <v>77.913784838731772</v>
      </c>
      <c r="G7" s="4">
        <v>73.314549180327873</v>
      </c>
      <c r="H7" s="4">
        <v>82.448930668995388</v>
      </c>
      <c r="I7" s="4">
        <v>81.599999999999994</v>
      </c>
    </row>
    <row r="8" spans="1:22" x14ac:dyDescent="0.25">
      <c r="A8" s="22" t="s">
        <v>13</v>
      </c>
      <c r="B8" s="4">
        <v>92.317073170731717</v>
      </c>
      <c r="C8" s="4">
        <v>96.112204724409452</v>
      </c>
      <c r="D8" s="4">
        <v>94.42922374429223</v>
      </c>
      <c r="E8" s="4">
        <v>94.611872146118728</v>
      </c>
      <c r="F8" s="4">
        <v>95.890410958904098</v>
      </c>
      <c r="G8" s="4">
        <v>96.407457935425185</v>
      </c>
      <c r="H8" s="4">
        <v>96.986301369863014</v>
      </c>
      <c r="I8" s="4">
        <f>0.96027397260274*100</f>
        <v>96.027397260274</v>
      </c>
    </row>
    <row r="9" spans="1:22" x14ac:dyDescent="0.25">
      <c r="A9" s="16" t="s">
        <v>16</v>
      </c>
      <c r="B9" s="4">
        <v>67.506849315068493</v>
      </c>
      <c r="C9" s="4">
        <v>81.256830601092901</v>
      </c>
      <c r="D9" s="4">
        <v>74.136986301369873</v>
      </c>
      <c r="E9" s="4">
        <v>79.369863013698634</v>
      </c>
      <c r="F9" s="4">
        <v>77.424657534246577</v>
      </c>
      <c r="G9" s="4">
        <v>79.590163934426229</v>
      </c>
      <c r="H9" s="4">
        <v>67.534246575342465</v>
      </c>
      <c r="I9" s="4">
        <f>0.744109589041096*100</f>
        <v>74.410958904109606</v>
      </c>
    </row>
    <row r="10" spans="1:22" x14ac:dyDescent="0.25">
      <c r="A10" s="22" t="s">
        <v>4</v>
      </c>
      <c r="B10" s="4">
        <v>48.807927717866512</v>
      </c>
      <c r="C10" s="4">
        <v>50.325543541448667</v>
      </c>
      <c r="D10" s="4">
        <v>48.799183911396092</v>
      </c>
      <c r="E10" s="4">
        <v>44.709997085397845</v>
      </c>
      <c r="F10" s="4">
        <v>40.276887204896532</v>
      </c>
      <c r="G10" s="4">
        <v>43.436809673293801</v>
      </c>
      <c r="H10" s="4">
        <v>50.719906732730976</v>
      </c>
      <c r="I10" s="4">
        <v>48.8</v>
      </c>
    </row>
    <row r="11" spans="1:22" x14ac:dyDescent="0.25">
      <c r="A11" s="22" t="s">
        <v>14</v>
      </c>
      <c r="B11" s="4">
        <v>54.950554033122842</v>
      </c>
      <c r="C11" s="4">
        <v>62.841530054644814</v>
      </c>
      <c r="D11" s="4">
        <v>65.557473659146382</v>
      </c>
      <c r="E11" s="4">
        <v>65.228290062667867</v>
      </c>
      <c r="F11" s="4">
        <v>62.368217285127173</v>
      </c>
      <c r="G11" s="4">
        <v>55.116846048641257</v>
      </c>
      <c r="H11" s="4">
        <v>55.535693004409481</v>
      </c>
      <c r="I11" s="4">
        <f>0.714204302607209*100</f>
        <v>71.420430260720906</v>
      </c>
    </row>
    <row r="12" spans="1:22" x14ac:dyDescent="0.25">
      <c r="A12" s="23" t="s">
        <v>15</v>
      </c>
      <c r="B12" s="4">
        <v>73.907103825136616</v>
      </c>
      <c r="C12" s="4">
        <v>87.030716723549489</v>
      </c>
      <c r="D12" s="4">
        <v>94.177386594448208</v>
      </c>
      <c r="E12" s="4">
        <v>96.053511705685622</v>
      </c>
      <c r="F12" s="4">
        <v>94.113620807665981</v>
      </c>
      <c r="G12" s="4">
        <v>96.223870532703984</v>
      </c>
      <c r="H12" s="4">
        <v>97.207084468664846</v>
      </c>
      <c r="I12" s="4">
        <f>0.995918367346939*100</f>
        <v>99.591836734693899</v>
      </c>
    </row>
    <row r="13" spans="1:22" x14ac:dyDescent="0.25">
      <c r="A13" s="22" t="s">
        <v>0</v>
      </c>
      <c r="B13" s="4">
        <v>86.021821603976122</v>
      </c>
      <c r="C13" s="4">
        <v>85.337549985625046</v>
      </c>
      <c r="D13" s="4">
        <v>81.891216232615719</v>
      </c>
      <c r="E13" s="4">
        <v>79.622467099661876</v>
      </c>
      <c r="F13" s="4">
        <v>77.692837465564736</v>
      </c>
      <c r="G13" s="4">
        <v>83.114429446176956</v>
      </c>
      <c r="H13" s="4">
        <v>78.206386523932352</v>
      </c>
      <c r="I13" s="4">
        <f>33672/46250*100</f>
        <v>72.804324324324327</v>
      </c>
    </row>
    <row r="14" spans="1:22" x14ac:dyDescent="0.25">
      <c r="A14" s="20" t="s">
        <v>1</v>
      </c>
      <c r="B14" s="25">
        <v>55.331905781584581</v>
      </c>
      <c r="C14" s="25">
        <v>56.405990016638938</v>
      </c>
      <c r="D14" s="25">
        <v>74.607255069979999</v>
      </c>
      <c r="E14" s="25">
        <v>73.215547703180221</v>
      </c>
      <c r="F14" s="25">
        <v>60.464824120603012</v>
      </c>
      <c r="G14" s="25">
        <v>54.639303482587067</v>
      </c>
      <c r="H14" s="25">
        <v>45.928420002494072</v>
      </c>
      <c r="I14" s="25">
        <f>0.38213058419244*100</f>
        <v>38.213058419244</v>
      </c>
    </row>
    <row r="15" spans="1:22" x14ac:dyDescent="0.25">
      <c r="A15" s="61" t="s">
        <v>29</v>
      </c>
      <c r="B15" s="18"/>
      <c r="C15" s="18"/>
      <c r="D15" s="18"/>
      <c r="E15" s="18"/>
      <c r="F15" s="11"/>
      <c r="G15" s="11"/>
    </row>
    <row r="16" spans="1:22" x14ac:dyDescent="0.25">
      <c r="A16" s="62" t="s">
        <v>30</v>
      </c>
    </row>
    <row r="18" spans="1:19" x14ac:dyDescent="0.25">
      <c r="B18">
        <v>2007</v>
      </c>
      <c r="C18">
        <v>2010</v>
      </c>
      <c r="D18">
        <v>2014</v>
      </c>
      <c r="L18" s="50">
        <v>2007</v>
      </c>
      <c r="M18" s="50">
        <v>2010</v>
      </c>
      <c r="N18" s="50">
        <v>2014</v>
      </c>
      <c r="S18" t="s">
        <v>26</v>
      </c>
    </row>
    <row r="19" spans="1:19" x14ac:dyDescent="0.25">
      <c r="A19" s="22" t="s">
        <v>4</v>
      </c>
      <c r="B19" s="48">
        <v>48.807927717866512</v>
      </c>
      <c r="C19" s="48">
        <v>44.709997085397845</v>
      </c>
      <c r="D19" s="48">
        <v>48.8</v>
      </c>
      <c r="K19" s="22" t="s">
        <v>0</v>
      </c>
      <c r="L19" s="49">
        <v>86.021821603976122</v>
      </c>
      <c r="M19" s="49">
        <v>79.622467099661876</v>
      </c>
      <c r="N19" s="49">
        <v>72.804324324324327</v>
      </c>
      <c r="R19">
        <v>2007</v>
      </c>
      <c r="S19">
        <v>62.6</v>
      </c>
    </row>
    <row r="20" spans="1:19" x14ac:dyDescent="0.25">
      <c r="A20" s="22" t="s">
        <v>14</v>
      </c>
      <c r="B20" s="48">
        <v>54.950554033122842</v>
      </c>
      <c r="C20" s="48">
        <v>65.228290062667867</v>
      </c>
      <c r="D20" s="48">
        <v>71.420430260720906</v>
      </c>
      <c r="K20" s="20" t="s">
        <v>1</v>
      </c>
      <c r="L20" s="49">
        <v>55.331905781584581</v>
      </c>
      <c r="M20" s="49">
        <v>73.215547703180221</v>
      </c>
      <c r="N20" s="49">
        <v>38.213058419244</v>
      </c>
      <c r="R20">
        <v>2010</v>
      </c>
      <c r="S20">
        <v>67.7</v>
      </c>
    </row>
    <row r="21" spans="1:19" x14ac:dyDescent="0.25">
      <c r="A21" s="23" t="s">
        <v>15</v>
      </c>
      <c r="B21" s="48">
        <v>73.907103825136616</v>
      </c>
      <c r="C21" s="48">
        <v>96.053511705685622</v>
      </c>
      <c r="D21" s="48">
        <v>99.591836734693899</v>
      </c>
      <c r="R21">
        <v>2014</v>
      </c>
      <c r="S21">
        <v>74.2</v>
      </c>
    </row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H12" sqref="H12"/>
    </sheetView>
  </sheetViews>
  <sheetFormatPr baseColWidth="10" defaultRowHeight="15" x14ac:dyDescent="0.25"/>
  <cols>
    <col min="1" max="1" width="12.28515625" customWidth="1"/>
    <col min="2" max="2" width="8.42578125" customWidth="1"/>
    <col min="3" max="4" width="8.7109375" customWidth="1"/>
    <col min="5" max="5" width="8.5703125" customWidth="1"/>
    <col min="6" max="7" width="8.7109375" customWidth="1"/>
    <col min="8" max="8" width="9.28515625" customWidth="1"/>
    <col min="9" max="9" width="9.140625" customWidth="1"/>
  </cols>
  <sheetData>
    <row r="1" spans="1:22" x14ac:dyDescent="0.25">
      <c r="L1">
        <v>2007</v>
      </c>
      <c r="M1">
        <v>2010</v>
      </c>
      <c r="N1">
        <v>2014</v>
      </c>
      <c r="T1">
        <v>2007</v>
      </c>
      <c r="U1">
        <v>2010</v>
      </c>
      <c r="V1">
        <v>2014</v>
      </c>
    </row>
    <row r="2" spans="1:22" x14ac:dyDescent="0.25">
      <c r="A2" s="26" t="s">
        <v>38</v>
      </c>
      <c r="B2" s="11"/>
      <c r="C2" s="11"/>
      <c r="D2" s="11"/>
      <c r="E2" s="11"/>
      <c r="F2" s="11"/>
      <c r="G2" s="11"/>
      <c r="K2" s="21" t="s">
        <v>2</v>
      </c>
      <c r="L2" s="24">
        <v>10.129220306048094</v>
      </c>
      <c r="M2" s="24">
        <v>11.172591206735266</v>
      </c>
      <c r="N2" s="44">
        <v>11.9</v>
      </c>
      <c r="S2" s="22" t="s">
        <v>3</v>
      </c>
      <c r="T2" s="4">
        <v>10.513145082765336</v>
      </c>
      <c r="U2" s="4">
        <v>11.663645271925526</v>
      </c>
      <c r="V2" s="37">
        <v>12</v>
      </c>
    </row>
    <row r="3" spans="1:22" x14ac:dyDescent="0.25">
      <c r="A3" s="29"/>
      <c r="B3" s="30">
        <v>2007</v>
      </c>
      <c r="C3" s="30">
        <v>2008</v>
      </c>
      <c r="D3" s="30">
        <v>2009</v>
      </c>
      <c r="E3" s="30">
        <v>2010</v>
      </c>
      <c r="F3" s="30">
        <v>2011</v>
      </c>
      <c r="G3" s="30">
        <v>2012</v>
      </c>
      <c r="H3" s="30">
        <v>2013</v>
      </c>
      <c r="I3" s="30">
        <v>2014</v>
      </c>
      <c r="K3" s="22" t="s">
        <v>12</v>
      </c>
      <c r="L3" s="4">
        <v>2.9050691244239633</v>
      </c>
      <c r="M3" s="4">
        <v>2.6906116642958748</v>
      </c>
      <c r="N3" s="39">
        <f>3737/1162</f>
        <v>3.2160068846815837</v>
      </c>
      <c r="S3" s="22" t="s">
        <v>13</v>
      </c>
      <c r="T3" s="4">
        <v>23.65625</v>
      </c>
      <c r="U3" s="4">
        <v>39.094339622641506</v>
      </c>
      <c r="V3" s="39">
        <f>2103/64</f>
        <v>32.859375</v>
      </c>
    </row>
    <row r="4" spans="1:22" x14ac:dyDescent="0.25">
      <c r="A4" s="20" t="s">
        <v>5</v>
      </c>
      <c r="B4" s="25">
        <v>6.0276435643564357</v>
      </c>
      <c r="C4" s="25">
        <v>6.150830863873364</v>
      </c>
      <c r="D4" s="25">
        <v>6.3609607828601078</v>
      </c>
      <c r="E4" s="25">
        <v>6.4673117951843953</v>
      </c>
      <c r="F4" s="25">
        <v>6.5930112659919802</v>
      </c>
      <c r="G4" s="25">
        <v>6.6477857476999844</v>
      </c>
      <c r="H4" s="25">
        <v>7.4108869272803695</v>
      </c>
      <c r="I4" s="38">
        <v>7.4</v>
      </c>
      <c r="S4" s="16" t="s">
        <v>16</v>
      </c>
      <c r="T4" s="4">
        <v>21.805309734513273</v>
      </c>
      <c r="U4" s="4">
        <v>25.191304347826087</v>
      </c>
      <c r="V4" s="39">
        <f>2716/132</f>
        <v>20.575757575757574</v>
      </c>
    </row>
    <row r="5" spans="1:22" x14ac:dyDescent="0.25">
      <c r="A5" s="21" t="s">
        <v>2</v>
      </c>
      <c r="B5" s="24">
        <v>10.129220306048094</v>
      </c>
      <c r="C5" s="24">
        <v>10.271596244131455</v>
      </c>
      <c r="D5" s="24">
        <v>10.72655707339662</v>
      </c>
      <c r="E5" s="24">
        <v>11.172591206735266</v>
      </c>
      <c r="F5" s="24">
        <v>10.692059653365579</v>
      </c>
      <c r="G5" s="24">
        <v>10.070258535622656</v>
      </c>
      <c r="H5" s="24">
        <v>10.902987970508343</v>
      </c>
      <c r="I5" s="44">
        <v>11.9</v>
      </c>
    </row>
    <row r="6" spans="1:22" x14ac:dyDescent="0.25">
      <c r="A6" s="22" t="s">
        <v>12</v>
      </c>
      <c r="B6" s="4">
        <v>2.9050691244239633</v>
      </c>
      <c r="C6" s="4">
        <v>3.0330708661417325</v>
      </c>
      <c r="D6" s="4">
        <v>2.9612518628912072</v>
      </c>
      <c r="E6" s="4">
        <v>2.6906116642958748</v>
      </c>
      <c r="F6" s="4">
        <v>2.7066741446999441</v>
      </c>
      <c r="G6" s="4">
        <v>2.6945043103448274</v>
      </c>
      <c r="H6" s="4">
        <v>4.2962962962962967</v>
      </c>
      <c r="I6" s="39">
        <f>3737/1162</f>
        <v>3.2160068846815837</v>
      </c>
    </row>
    <row r="7" spans="1:22" x14ac:dyDescent="0.25">
      <c r="A7" s="22" t="s">
        <v>3</v>
      </c>
      <c r="B7" s="4">
        <v>10.513145082765336</v>
      </c>
      <c r="C7" s="4">
        <v>11.049843486636167</v>
      </c>
      <c r="D7" s="4">
        <v>11.600143747005271</v>
      </c>
      <c r="E7" s="4">
        <v>11.663645271925526</v>
      </c>
      <c r="F7" s="4">
        <v>10.608624708624708</v>
      </c>
      <c r="G7" s="4">
        <v>10.258781362007168</v>
      </c>
      <c r="H7" s="4">
        <v>11.650375030244374</v>
      </c>
      <c r="I7" s="37">
        <v>12</v>
      </c>
    </row>
    <row r="8" spans="1:22" x14ac:dyDescent="0.25">
      <c r="A8" s="22" t="s">
        <v>13</v>
      </c>
      <c r="B8" s="4">
        <v>23.65625</v>
      </c>
      <c r="C8" s="4">
        <v>24.111111111111111</v>
      </c>
      <c r="D8" s="4">
        <v>23.770114942528735</v>
      </c>
      <c r="E8" s="4">
        <v>39.094339622641506</v>
      </c>
      <c r="F8" s="4">
        <v>61.764705882352942</v>
      </c>
      <c r="G8" s="4">
        <v>51.707317073170735</v>
      </c>
      <c r="H8" s="4">
        <v>51.804878048780488</v>
      </c>
      <c r="I8" s="39">
        <f>2103/64</f>
        <v>32.859375</v>
      </c>
    </row>
    <row r="9" spans="1:22" x14ac:dyDescent="0.25">
      <c r="A9" s="16" t="s">
        <v>16</v>
      </c>
      <c r="B9" s="4">
        <v>21.805309734513273</v>
      </c>
      <c r="C9" s="4">
        <v>25.860869565217392</v>
      </c>
      <c r="D9" s="4">
        <v>22.55</v>
      </c>
      <c r="E9" s="4">
        <v>25.191304347826087</v>
      </c>
      <c r="F9" s="4">
        <v>21.572519083969464</v>
      </c>
      <c r="G9" s="4">
        <v>19.816326530612244</v>
      </c>
      <c r="H9" s="4">
        <v>18.395522388059703</v>
      </c>
      <c r="I9" s="39">
        <f>2716/132</f>
        <v>20.575757575757574</v>
      </c>
    </row>
    <row r="10" spans="1:22" x14ac:dyDescent="0.25">
      <c r="A10" s="22" t="s">
        <v>4</v>
      </c>
      <c r="B10" s="4">
        <v>6.9833194328607169</v>
      </c>
      <c r="C10" s="4">
        <v>7.4661492022423461</v>
      </c>
      <c r="D10" s="4">
        <v>7.2859007832898168</v>
      </c>
      <c r="E10" s="4">
        <v>7.1382038157282457</v>
      </c>
      <c r="F10" s="4">
        <v>7.2388685175484548</v>
      </c>
      <c r="G10" s="4">
        <v>7.208876025084419</v>
      </c>
      <c r="H10" s="4">
        <v>8.8604887983706728</v>
      </c>
      <c r="I10" s="37">
        <v>8.6999999999999993</v>
      </c>
    </row>
    <row r="11" spans="1:22" x14ac:dyDescent="0.25">
      <c r="A11" s="22" t="s">
        <v>14</v>
      </c>
      <c r="B11" s="4">
        <v>2.4922993785463388</v>
      </c>
      <c r="C11" s="4">
        <v>2.5506268081002892</v>
      </c>
      <c r="D11" s="4">
        <v>2.6685243518294159</v>
      </c>
      <c r="E11" s="4">
        <v>2.6436865021770681</v>
      </c>
      <c r="F11" s="4">
        <v>3.705237084217976</v>
      </c>
      <c r="G11" s="4">
        <v>4.6931645569620253</v>
      </c>
      <c r="H11" s="4">
        <v>5.6144578313253009</v>
      </c>
      <c r="I11" s="39">
        <f>10026/1787</f>
        <v>5.6105204252937888</v>
      </c>
    </row>
    <row r="12" spans="1:22" x14ac:dyDescent="0.25">
      <c r="A12" s="23" t="s">
        <v>15</v>
      </c>
      <c r="B12" s="4">
        <v>12.581395348837209</v>
      </c>
      <c r="C12" s="4">
        <v>18.75</v>
      </c>
      <c r="D12" s="4">
        <v>22.43548387096774</v>
      </c>
      <c r="E12" s="4">
        <v>33.395348837209305</v>
      </c>
      <c r="F12" s="4">
        <v>25.462962962962962</v>
      </c>
      <c r="G12" s="4">
        <v>33.976190476190474</v>
      </c>
      <c r="H12" s="4">
        <v>49.206896551724135</v>
      </c>
      <c r="I12" s="4">
        <f>1464/31</f>
        <v>47.225806451612904</v>
      </c>
    </row>
    <row r="13" spans="1:22" x14ac:dyDescent="0.25">
      <c r="A13" s="22" t="s">
        <v>0</v>
      </c>
      <c r="B13" s="4">
        <v>3.2259843388110729</v>
      </c>
      <c r="C13" s="4">
        <v>3.3484770792739207</v>
      </c>
      <c r="D13" s="4">
        <v>3.4523687711040623</v>
      </c>
      <c r="E13" s="4">
        <v>3.5007486631016045</v>
      </c>
      <c r="F13" s="4">
        <v>3.5752165645467993</v>
      </c>
      <c r="G13" s="4">
        <v>3.793164346561396</v>
      </c>
      <c r="H13" s="4">
        <v>3.5275404097601153</v>
      </c>
      <c r="I13" s="39">
        <f>33672/9864</f>
        <v>3.4136253041362532</v>
      </c>
    </row>
    <row r="14" spans="1:22" x14ac:dyDescent="0.25">
      <c r="A14" s="22" t="s">
        <v>1</v>
      </c>
      <c r="B14" s="4">
        <v>7.585127201565558</v>
      </c>
      <c r="C14" s="4">
        <v>7.548582995951417</v>
      </c>
      <c r="D14" s="4">
        <v>7.7278106508875739</v>
      </c>
      <c r="E14" s="4">
        <v>8.09375</v>
      </c>
      <c r="F14" s="4">
        <v>6.5931506849315067</v>
      </c>
      <c r="G14" s="4">
        <v>6.8640625000000002</v>
      </c>
      <c r="H14" s="4">
        <v>5.5383458646616539</v>
      </c>
      <c r="I14" s="40">
        <f>3336/619</f>
        <v>5.3893376413570273</v>
      </c>
    </row>
    <row r="15" spans="1:22" x14ac:dyDescent="0.25">
      <c r="A15" s="61" t="s">
        <v>29</v>
      </c>
      <c r="B15" s="18"/>
      <c r="C15" s="18"/>
      <c r="D15" s="18"/>
      <c r="E15" s="18"/>
      <c r="F15" s="18"/>
      <c r="G15" s="18"/>
      <c r="H15" s="18"/>
    </row>
    <row r="16" spans="1:22" x14ac:dyDescent="0.25">
      <c r="A16" s="60" t="s">
        <v>30</v>
      </c>
    </row>
    <row r="18" spans="1:20" x14ac:dyDescent="0.25">
      <c r="B18">
        <v>2007</v>
      </c>
      <c r="C18">
        <v>2010</v>
      </c>
      <c r="D18">
        <v>2014</v>
      </c>
      <c r="M18">
        <v>2007</v>
      </c>
      <c r="N18">
        <v>2010</v>
      </c>
      <c r="O18">
        <v>2014</v>
      </c>
      <c r="T18" t="s">
        <v>27</v>
      </c>
    </row>
    <row r="19" spans="1:20" x14ac:dyDescent="0.25">
      <c r="A19" s="22" t="s">
        <v>4</v>
      </c>
      <c r="B19" s="4">
        <v>6.9833194328607169</v>
      </c>
      <c r="C19" s="4">
        <v>7.1382038157282457</v>
      </c>
      <c r="D19" s="37">
        <v>8.6999999999999993</v>
      </c>
      <c r="L19" s="22" t="s">
        <v>0</v>
      </c>
      <c r="M19" s="4">
        <v>3.2259843388110729</v>
      </c>
      <c r="N19" s="4">
        <v>3.5007486631016045</v>
      </c>
      <c r="O19" s="39">
        <f>33672/9864</f>
        <v>3.4136253041362532</v>
      </c>
      <c r="S19">
        <v>2007</v>
      </c>
      <c r="T19" s="48">
        <v>6</v>
      </c>
    </row>
    <row r="20" spans="1:20" x14ac:dyDescent="0.25">
      <c r="A20" s="22" t="s">
        <v>14</v>
      </c>
      <c r="B20" s="4">
        <v>2.4922993785463388</v>
      </c>
      <c r="C20" s="4">
        <v>2.6436865021770681</v>
      </c>
      <c r="D20" s="39">
        <f>10026/1787</f>
        <v>5.6105204252937888</v>
      </c>
      <c r="L20" s="22" t="s">
        <v>1</v>
      </c>
      <c r="M20" s="4">
        <v>7.585127201565558</v>
      </c>
      <c r="N20" s="4">
        <v>8.09375</v>
      </c>
      <c r="O20" s="40">
        <f>3336/619</f>
        <v>5.3893376413570273</v>
      </c>
      <c r="S20">
        <v>2010</v>
      </c>
      <c r="T20">
        <v>6.5</v>
      </c>
    </row>
    <row r="21" spans="1:20" x14ac:dyDescent="0.25">
      <c r="A21" s="23" t="s">
        <v>15</v>
      </c>
      <c r="B21" s="4">
        <v>12.581395348837209</v>
      </c>
      <c r="C21" s="4">
        <v>33.395348837209305</v>
      </c>
      <c r="D21" s="39">
        <f>1464/31</f>
        <v>47.225806451612904</v>
      </c>
      <c r="S21">
        <v>2014</v>
      </c>
      <c r="T21">
        <v>7.4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="80" zoomScaleNormal="80" workbookViewId="0">
      <selection activeCell="J31" sqref="J31"/>
    </sheetView>
  </sheetViews>
  <sheetFormatPr baseColWidth="10" defaultRowHeight="15" x14ac:dyDescent="0.25"/>
  <cols>
    <col min="1" max="1" width="12.7109375" customWidth="1"/>
    <col min="2" max="2" width="8.5703125" customWidth="1"/>
    <col min="3" max="3" width="8.85546875" customWidth="1"/>
    <col min="4" max="4" width="9.28515625" customWidth="1"/>
    <col min="5" max="5" width="8.85546875" customWidth="1"/>
    <col min="6" max="6" width="8.5703125" customWidth="1"/>
    <col min="7" max="7" width="8.85546875" customWidth="1"/>
    <col min="8" max="8" width="9.140625" customWidth="1"/>
    <col min="9" max="9" width="9.28515625" customWidth="1"/>
  </cols>
  <sheetData>
    <row r="1" spans="1:22" x14ac:dyDescent="0.25">
      <c r="L1">
        <v>2007</v>
      </c>
      <c r="M1">
        <v>2010</v>
      </c>
      <c r="N1">
        <v>2014</v>
      </c>
      <c r="T1">
        <v>2007</v>
      </c>
      <c r="U1">
        <v>2010</v>
      </c>
      <c r="V1">
        <v>2014</v>
      </c>
    </row>
    <row r="2" spans="1:22" x14ac:dyDescent="0.25">
      <c r="A2" s="26" t="s">
        <v>42</v>
      </c>
      <c r="B2" s="11"/>
      <c r="C2" s="11"/>
      <c r="D2" s="11"/>
      <c r="E2" s="11"/>
      <c r="F2" s="11"/>
      <c r="G2" s="11"/>
      <c r="K2" s="21" t="s">
        <v>2</v>
      </c>
      <c r="L2" s="52">
        <v>208</v>
      </c>
      <c r="M2" s="52">
        <v>208</v>
      </c>
      <c r="N2" s="52">
        <v>190</v>
      </c>
      <c r="S2" s="22" t="s">
        <v>3</v>
      </c>
      <c r="T2" s="17">
        <v>160</v>
      </c>
      <c r="U2" s="17">
        <v>160.0054794520548</v>
      </c>
      <c r="V2" s="32">
        <v>160</v>
      </c>
    </row>
    <row r="3" spans="1:22" x14ac:dyDescent="0.25">
      <c r="A3" s="29"/>
      <c r="B3" s="30">
        <v>2007</v>
      </c>
      <c r="C3" s="30">
        <v>2008</v>
      </c>
      <c r="D3" s="30">
        <v>2009</v>
      </c>
      <c r="E3" s="30">
        <v>2010</v>
      </c>
      <c r="F3" s="30">
        <v>2011</v>
      </c>
      <c r="G3" s="30">
        <v>2012</v>
      </c>
      <c r="H3" s="30">
        <v>2013</v>
      </c>
      <c r="I3" s="30">
        <v>2014</v>
      </c>
      <c r="K3" s="22" t="s">
        <v>12</v>
      </c>
      <c r="L3" s="51">
        <v>27</v>
      </c>
      <c r="M3" s="51">
        <v>27</v>
      </c>
      <c r="N3" s="51">
        <v>23</v>
      </c>
      <c r="S3" s="22" t="s">
        <v>13</v>
      </c>
      <c r="T3" s="17">
        <v>4.493150684931507</v>
      </c>
      <c r="U3" s="17">
        <v>6</v>
      </c>
      <c r="V3" s="43">
        <f>2190/365</f>
        <v>6</v>
      </c>
    </row>
    <row r="4" spans="1:22" x14ac:dyDescent="0.25">
      <c r="A4" s="53" t="s">
        <v>5</v>
      </c>
      <c r="B4" s="54">
        <v>666</v>
      </c>
      <c r="C4" s="54">
        <v>681</v>
      </c>
      <c r="D4" s="54">
        <v>689</v>
      </c>
      <c r="E4" s="54">
        <v>687</v>
      </c>
      <c r="F4" s="54">
        <v>698</v>
      </c>
      <c r="G4" s="54">
        <v>691</v>
      </c>
      <c r="H4" s="54">
        <v>689</v>
      </c>
      <c r="I4" s="55">
        <v>673</v>
      </c>
      <c r="S4" s="16" t="s">
        <v>16</v>
      </c>
      <c r="T4" s="17">
        <v>10</v>
      </c>
      <c r="U4" s="17">
        <v>10</v>
      </c>
      <c r="V4" s="32">
        <v>10</v>
      </c>
    </row>
    <row r="5" spans="1:22" x14ac:dyDescent="0.25">
      <c r="A5" s="56" t="s">
        <v>2</v>
      </c>
      <c r="B5" s="27">
        <v>207.8027397260274</v>
      </c>
      <c r="C5" s="27">
        <v>210.57260273972602</v>
      </c>
      <c r="D5" s="27">
        <v>210.00821917808219</v>
      </c>
      <c r="E5" s="27">
        <v>208.00821917808219</v>
      </c>
      <c r="F5" s="27">
        <v>209.96438356164384</v>
      </c>
      <c r="G5" s="27">
        <v>203.54794520547946</v>
      </c>
      <c r="H5" s="27">
        <v>202.99726027397261</v>
      </c>
      <c r="I5" s="42">
        <v>190</v>
      </c>
    </row>
    <row r="6" spans="1:22" x14ac:dyDescent="0.25">
      <c r="A6" s="57" t="s">
        <v>12</v>
      </c>
      <c r="B6" s="17">
        <v>27</v>
      </c>
      <c r="C6" s="17">
        <v>27.073972602739726</v>
      </c>
      <c r="D6" s="17">
        <v>27</v>
      </c>
      <c r="E6" s="17">
        <v>27</v>
      </c>
      <c r="F6" s="17">
        <v>27</v>
      </c>
      <c r="G6" s="17">
        <v>24.065753424657533</v>
      </c>
      <c r="H6" s="17">
        <v>24</v>
      </c>
      <c r="I6" s="43">
        <v>23</v>
      </c>
    </row>
    <row r="7" spans="1:22" x14ac:dyDescent="0.25">
      <c r="A7" s="57" t="s">
        <v>3</v>
      </c>
      <c r="B7" s="17">
        <v>160</v>
      </c>
      <c r="C7" s="17">
        <v>160.43835616438355</v>
      </c>
      <c r="D7" s="17">
        <v>160.06027397260274</v>
      </c>
      <c r="E7" s="17">
        <v>160.0054794520548</v>
      </c>
      <c r="F7" s="17">
        <v>160.03287671232877</v>
      </c>
      <c r="G7" s="17">
        <v>160.43835616438355</v>
      </c>
      <c r="H7" s="17">
        <v>160.00273972602739</v>
      </c>
      <c r="I7" s="32">
        <v>160</v>
      </c>
    </row>
    <row r="8" spans="1:22" x14ac:dyDescent="0.25">
      <c r="A8" s="57" t="s">
        <v>13</v>
      </c>
      <c r="B8" s="17">
        <v>4.493150684931507</v>
      </c>
      <c r="C8" s="17">
        <v>5.5671232876712331</v>
      </c>
      <c r="D8" s="17">
        <v>6</v>
      </c>
      <c r="E8" s="17">
        <v>6</v>
      </c>
      <c r="F8" s="17">
        <v>6</v>
      </c>
      <c r="G8" s="17">
        <v>6.0246575342465754</v>
      </c>
      <c r="H8" s="17">
        <v>6</v>
      </c>
      <c r="I8" s="43">
        <f>2190/365</f>
        <v>6</v>
      </c>
    </row>
    <row r="9" spans="1:22" x14ac:dyDescent="0.25">
      <c r="A9" s="58" t="s">
        <v>16</v>
      </c>
      <c r="B9" s="17">
        <v>10</v>
      </c>
      <c r="C9" s="17">
        <v>10.027397260273972</v>
      </c>
      <c r="D9" s="17">
        <v>10</v>
      </c>
      <c r="E9" s="17">
        <v>10</v>
      </c>
      <c r="F9" s="17">
        <v>10</v>
      </c>
      <c r="G9" s="17">
        <v>10.027397260273972</v>
      </c>
      <c r="H9" s="17">
        <v>10</v>
      </c>
      <c r="I9" s="32">
        <v>10</v>
      </c>
    </row>
    <row r="10" spans="1:22" x14ac:dyDescent="0.25">
      <c r="A10" s="57" t="s">
        <v>4</v>
      </c>
      <c r="B10" s="17">
        <v>94</v>
      </c>
      <c r="C10" s="17">
        <v>94.257534246575347</v>
      </c>
      <c r="D10" s="17">
        <v>94</v>
      </c>
      <c r="E10" s="17">
        <v>94</v>
      </c>
      <c r="F10" s="17">
        <v>94</v>
      </c>
      <c r="G10" s="17">
        <v>94.257534246575347</v>
      </c>
      <c r="H10" s="17">
        <v>94</v>
      </c>
      <c r="I10" s="32">
        <v>91</v>
      </c>
    </row>
    <row r="11" spans="1:22" x14ac:dyDescent="0.25">
      <c r="A11" s="57" t="s">
        <v>14</v>
      </c>
      <c r="B11" s="17">
        <v>45.989041095890414</v>
      </c>
      <c r="C11" s="17">
        <v>46.126027397260273</v>
      </c>
      <c r="D11" s="17">
        <v>46.024657534246572</v>
      </c>
      <c r="E11" s="17">
        <v>45.904109589041099</v>
      </c>
      <c r="F11" s="17">
        <v>45.9972602739726</v>
      </c>
      <c r="G11" s="17">
        <v>46.073972602739723</v>
      </c>
      <c r="H11" s="17">
        <v>45.978082191780821</v>
      </c>
      <c r="I11" s="43">
        <v>38</v>
      </c>
    </row>
    <row r="12" spans="1:22" x14ac:dyDescent="0.25">
      <c r="A12" s="59" t="s">
        <v>15</v>
      </c>
      <c r="B12" s="17">
        <v>4.0109589041095894</v>
      </c>
      <c r="C12" s="17">
        <v>4.0136986301369859</v>
      </c>
      <c r="D12" s="17">
        <v>4.0465753424657533</v>
      </c>
      <c r="E12" s="17">
        <v>4.095890410958904</v>
      </c>
      <c r="F12" s="17">
        <v>4.0027397260273974</v>
      </c>
      <c r="G12" s="17">
        <v>4.0630136986301366</v>
      </c>
      <c r="H12" s="17">
        <v>4.021917808219178</v>
      </c>
      <c r="I12" s="32">
        <v>4</v>
      </c>
    </row>
    <row r="13" spans="1:22" x14ac:dyDescent="0.25">
      <c r="A13" s="57" t="s">
        <v>0</v>
      </c>
      <c r="B13" s="17">
        <v>93.158904109589045</v>
      </c>
      <c r="C13" s="17">
        <v>104.82465753424657</v>
      </c>
      <c r="D13" s="17">
        <v>112.87945205479453</v>
      </c>
      <c r="E13" s="17">
        <v>112.62739726027397</v>
      </c>
      <c r="F13" s="17">
        <v>119.34246575342466</v>
      </c>
      <c r="G13" s="17">
        <v>120.35890410958905</v>
      </c>
      <c r="H13" s="17">
        <v>120.03013698630137</v>
      </c>
      <c r="I13" s="32">
        <v>127</v>
      </c>
    </row>
    <row r="14" spans="1:22" x14ac:dyDescent="0.25">
      <c r="A14" s="57" t="s">
        <v>1</v>
      </c>
      <c r="B14" s="17">
        <v>19.19178082191781</v>
      </c>
      <c r="C14" s="17">
        <v>18.112328767123287</v>
      </c>
      <c r="D14" s="17">
        <v>19.183561643835617</v>
      </c>
      <c r="E14" s="17">
        <v>19.383561643835616</v>
      </c>
      <c r="F14" s="17">
        <v>21.80821917808219</v>
      </c>
      <c r="G14" s="17">
        <v>22.027397260273972</v>
      </c>
      <c r="H14" s="17">
        <v>21.969863013698632</v>
      </c>
      <c r="I14" s="34">
        <v>24</v>
      </c>
    </row>
    <row r="15" spans="1:22" x14ac:dyDescent="0.25">
      <c r="A15" s="61" t="s">
        <v>29</v>
      </c>
      <c r="B15" s="18"/>
      <c r="C15" s="18"/>
      <c r="D15" s="18"/>
      <c r="E15" s="18"/>
      <c r="F15" s="18"/>
      <c r="G15" s="18"/>
      <c r="H15" s="18"/>
    </row>
    <row r="16" spans="1:22" x14ac:dyDescent="0.25">
      <c r="A16" s="62" t="s">
        <v>30</v>
      </c>
    </row>
    <row r="18" spans="1:20" x14ac:dyDescent="0.25">
      <c r="B18">
        <v>2007</v>
      </c>
      <c r="C18">
        <v>2010</v>
      </c>
      <c r="D18">
        <v>2014</v>
      </c>
      <c r="L18">
        <v>2007</v>
      </c>
      <c r="M18">
        <v>2010</v>
      </c>
      <c r="N18">
        <v>2014</v>
      </c>
      <c r="T18" t="s">
        <v>28</v>
      </c>
    </row>
    <row r="19" spans="1:20" x14ac:dyDescent="0.25">
      <c r="A19" s="22" t="s">
        <v>4</v>
      </c>
      <c r="B19" s="17">
        <v>94</v>
      </c>
      <c r="C19" s="17">
        <v>94</v>
      </c>
      <c r="D19" s="32">
        <v>91</v>
      </c>
      <c r="K19" s="22" t="s">
        <v>0</v>
      </c>
      <c r="L19" s="17">
        <v>93.158904109589045</v>
      </c>
      <c r="M19" s="17">
        <v>112.62739726027397</v>
      </c>
      <c r="N19" s="32">
        <v>127</v>
      </c>
      <c r="S19">
        <v>2007</v>
      </c>
      <c r="T19">
        <v>666</v>
      </c>
    </row>
    <row r="20" spans="1:20" x14ac:dyDescent="0.25">
      <c r="A20" s="22" t="s">
        <v>14</v>
      </c>
      <c r="B20" s="17">
        <v>45.989041095890414</v>
      </c>
      <c r="C20" s="17">
        <v>45.904109589041099</v>
      </c>
      <c r="D20" s="7">
        <v>38</v>
      </c>
      <c r="K20" s="22" t="s">
        <v>1</v>
      </c>
      <c r="L20" s="17">
        <v>19.19178082191781</v>
      </c>
      <c r="M20" s="17">
        <v>19.383561643835616</v>
      </c>
      <c r="N20" s="34">
        <v>24</v>
      </c>
      <c r="S20">
        <v>2010</v>
      </c>
      <c r="T20">
        <v>687</v>
      </c>
    </row>
    <row r="21" spans="1:20" x14ac:dyDescent="0.25">
      <c r="A21" s="23" t="s">
        <v>15</v>
      </c>
      <c r="B21" s="17">
        <v>4.0109589041095894</v>
      </c>
      <c r="C21" s="17">
        <v>4.095890410958904</v>
      </c>
      <c r="D21" s="32">
        <v>4</v>
      </c>
      <c r="S21">
        <v>2014</v>
      </c>
      <c r="T21">
        <v>673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Comentario</vt:lpstr>
      <vt:lpstr>I.Quirurgicas-Mortalidad</vt:lpstr>
      <vt:lpstr>Egresos</vt:lpstr>
      <vt:lpstr>% Ocupacion</vt:lpstr>
      <vt:lpstr>P. Permanencia</vt:lpstr>
      <vt:lpstr>Nº Camas</vt:lpstr>
    </vt:vector>
  </TitlesOfParts>
  <Company>GRSA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FernandoVv</cp:lastModifiedBy>
  <dcterms:created xsi:type="dcterms:W3CDTF">2012-09-05T17:24:39Z</dcterms:created>
  <dcterms:modified xsi:type="dcterms:W3CDTF">2015-09-17T16:59:46Z</dcterms:modified>
</cp:coreProperties>
</file>